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9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<sst xmlns="http://schemas.openxmlformats.org/spreadsheetml/2006/main" count="82" uniqueCount="50">
  <si>
    <t>Улица</t>
  </si>
  <si>
    <t>Дом</t>
  </si>
  <si>
    <t>Живет</t>
  </si>
  <si>
    <t>Прописано</t>
  </si>
  <si>
    <t>Александровка (УД)</t>
  </si>
  <si>
    <t xml:space="preserve">  1</t>
  </si>
  <si>
    <t xml:space="preserve">  5</t>
  </si>
  <si>
    <t xml:space="preserve">  7</t>
  </si>
  <si>
    <t>Баскакова ул.(УД)</t>
  </si>
  <si>
    <t xml:space="preserve">  9</t>
  </si>
  <si>
    <t xml:space="preserve"> 11</t>
  </si>
  <si>
    <t xml:space="preserve"> 14</t>
  </si>
  <si>
    <t>Васильковского ул.(У</t>
  </si>
  <si>
    <t>Ленина проспект(УД)</t>
  </si>
  <si>
    <t xml:space="preserve"> 32</t>
  </si>
  <si>
    <t xml:space="preserve"> 38</t>
  </si>
  <si>
    <t>Учебная ул.(УД)</t>
  </si>
  <si>
    <t xml:space="preserve"> 13</t>
  </si>
  <si>
    <t xml:space="preserve"> 15</t>
  </si>
  <si>
    <t xml:space="preserve"> 15a</t>
  </si>
  <si>
    <t xml:space="preserve"> 17</t>
  </si>
  <si>
    <t xml:space="preserve"> 21</t>
  </si>
  <si>
    <t>S по дому</t>
  </si>
  <si>
    <t>ГВС сумма на дом</t>
  </si>
  <si>
    <t>Лестничные клетки</t>
  </si>
  <si>
    <t>Сумма на ОДН ХВС</t>
  </si>
  <si>
    <t>Сумма на ОДН ГВС</t>
  </si>
  <si>
    <t xml:space="preserve">  НОРМА ХВС    1м3 на 1 чел. без ИПУ</t>
  </si>
  <si>
    <t xml:space="preserve"> НОРМА ГВС       1м3 на 1 чел. без ИПУ</t>
  </si>
  <si>
    <t xml:space="preserve"> ХВС сумма по дому </t>
  </si>
  <si>
    <t xml:space="preserve">  2</t>
  </si>
  <si>
    <t>норма</t>
  </si>
  <si>
    <t>стоимость 1 м3 ГВС</t>
  </si>
  <si>
    <t>ИПУ холодной воды (м3)</t>
  </si>
  <si>
    <t>ИПУ горячей воды (м3)</t>
  </si>
  <si>
    <t>ОДПУ 
ХВС (Т)</t>
  </si>
  <si>
    <t>ОДПУ 
ГВС Г/кал</t>
  </si>
  <si>
    <t>ОДН 
ГВС и ХВС  на 1м2 S квартирыры</t>
  </si>
  <si>
    <t>Живет с ИПУ</t>
  </si>
  <si>
    <t>Живет без ИПУ</t>
  </si>
  <si>
    <t>К уплате ХВС</t>
  </si>
  <si>
    <t>К уплате ГВС</t>
  </si>
  <si>
    <t>РАСЧЕТ КОММУНАЛЬНЫХ УСЛУГ ПО ГВС И ХВС в многоквартирных домах, 
находящихся на обслуживании в ООО УК ЖКХ "Управдом"</t>
  </si>
  <si>
    <t>за</t>
  </si>
  <si>
    <t xml:space="preserve">  1a</t>
  </si>
  <si>
    <t xml:space="preserve">  1б</t>
  </si>
  <si>
    <t xml:space="preserve">  3</t>
  </si>
  <si>
    <t>Карачарово (Д.)</t>
  </si>
  <si>
    <t>-</t>
  </si>
  <si>
    <t>июнь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</si>
</sst>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"/>
    <numFmt numFmtId="166" formatCode="0.0000"/>
    <numFmt numFmtId="167" formatCode="0.000"/>
    <numFmt numFmtId="168" formatCode="#0"/>
    <numFmt numFmtId="169" formatCode="#0.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 Cyr"/>
      <family val="0"/>
    </font>
    <font>
      <b/>
      <sz val="9"/>
      <color indexed="10"/>
      <name val="Calibri"/>
      <family val="2"/>
    </font>
    <font>
      <i/>
      <sz val="9"/>
      <name val="Arial"/>
      <family val="2"/>
    </font>
    <font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</borders>
  <cellStyleXfs count="2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0" borderId="10" xfId="97" applyFont="1" applyFill="1" applyBorder="1" applyAlignment="1">
      <alignment horizontal="center" vertical="center" wrapText="1"/>
      <protection/>
    </xf>
    <xf numFmtId="0" fontId="21" fillId="0" borderId="10" xfId="268" applyNumberFormat="1" applyFont="1" applyFill="1" applyBorder="1" applyAlignment="1">
      <alignment horizontal="center" vertical="center" wrapText="1"/>
      <protection/>
    </xf>
    <xf numFmtId="0" fontId="21" fillId="0" borderId="10" xfId="267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97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97" applyFont="1" applyFill="1" applyBorder="1" applyAlignment="1">
      <alignment horizontal="center" wrapText="1"/>
      <protection/>
    </xf>
    <xf numFmtId="0" fontId="22" fillId="0" borderId="11" xfId="97" applyFont="1" applyFill="1" applyBorder="1" applyAlignment="1">
      <alignment horizontal="center" wrapText="1"/>
      <protection/>
    </xf>
    <xf numFmtId="0" fontId="21" fillId="0" borderId="10" xfId="242" applyFont="1" applyFill="1" applyBorder="1" applyAlignment="1">
      <alignment horizontal="left"/>
      <protection/>
    </xf>
    <xf numFmtId="0" fontId="21" fillId="0" borderId="12" xfId="242" applyFont="1" applyFill="1" applyBorder="1" applyAlignment="1">
      <alignment horizontal="center"/>
      <protection/>
    </xf>
    <xf numFmtId="4" fontId="24" fillId="0" borderId="12" xfId="127" applyNumberFormat="1" applyFont="1" applyFill="1" applyBorder="1">
      <alignment/>
      <protection/>
    </xf>
    <xf numFmtId="0" fontId="23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1" fillId="0" borderId="12" xfId="232" applyFont="1" applyFill="1" applyBorder="1" applyAlignment="1">
      <alignment horizontal="center"/>
      <protection/>
    </xf>
    <xf numFmtId="0" fontId="21" fillId="0" borderId="13" xfId="242" applyFont="1" applyFill="1" applyBorder="1" applyAlignment="1">
      <alignment horizontal="center"/>
      <protection/>
    </xf>
    <xf numFmtId="4" fontId="24" fillId="0" borderId="14" xfId="127" applyNumberFormat="1" applyFont="1" applyFill="1" applyBorder="1">
      <alignment/>
      <protection/>
    </xf>
    <xf numFmtId="0" fontId="23" fillId="0" borderId="15" xfId="0" applyFont="1" applyFill="1" applyBorder="1" applyAlignment="1">
      <alignment/>
    </xf>
    <xf numFmtId="0" fontId="21" fillId="0" borderId="10" xfId="242" applyFont="1" applyFill="1" applyBorder="1" applyAlignment="1">
      <alignment horizontal="center"/>
      <protection/>
    </xf>
    <xf numFmtId="4" fontId="24" fillId="0" borderId="10" xfId="127" applyNumberFormat="1" applyFont="1" applyFill="1" applyBorder="1">
      <alignment/>
      <protection/>
    </xf>
    <xf numFmtId="0" fontId="21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2" fillId="0" borderId="10" xfId="268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165" fontId="27" fillId="0" borderId="16" xfId="0" applyNumberFormat="1" applyFont="1" applyFill="1" applyBorder="1" applyAlignment="1">
      <alignment/>
    </xf>
    <xf numFmtId="165" fontId="27" fillId="0" borderId="10" xfId="0" applyNumberFormat="1" applyFont="1" applyFill="1" applyBorder="1" applyAlignment="1">
      <alignment/>
    </xf>
    <xf numFmtId="165" fontId="27" fillId="0" borderId="16" xfId="0" applyNumberFormat="1" applyFont="1" applyFill="1" applyBorder="1" applyAlignment="1">
      <alignment horizontal="center"/>
    </xf>
    <xf numFmtId="165" fontId="27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6" fillId="0" borderId="10" xfId="97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1" fontId="21" fillId="0" borderId="17" xfId="75" applyNumberFormat="1" applyFont="1" applyFill="1" applyBorder="1" applyAlignment="1" applyProtection="1">
      <alignment horizontal="right" shrinkToFit="1"/>
      <protection/>
    </xf>
    <xf numFmtId="2" fontId="21" fillId="0" borderId="0" xfId="73" applyNumberFormat="1" applyFont="1" applyFill="1" applyAlignment="1">
      <alignment shrinkToFit="1"/>
      <protection/>
    </xf>
    <xf numFmtId="2" fontId="21" fillId="0" borderId="0" xfId="74" applyNumberFormat="1" applyFont="1" applyFill="1" applyAlignment="1">
      <alignment shrinkToFit="1"/>
      <protection/>
    </xf>
    <xf numFmtId="169" fontId="21" fillId="0" borderId="0" xfId="0" applyNumberFormat="1" applyFont="1" applyFill="1" applyBorder="1" applyAlignment="1" applyProtection="1">
      <alignment horizontal="right"/>
      <protection/>
    </xf>
    <xf numFmtId="0" fontId="23" fillId="0" borderId="10" xfId="0" applyNumberFormat="1" applyFont="1" applyFill="1" applyBorder="1" applyAlignment="1">
      <alignment horizontal="center" vertical="center"/>
    </xf>
    <xf numFmtId="2" fontId="24" fillId="0" borderId="18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</cellXfs>
  <cellStyles count="2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00" xfId="55"/>
    <cellStyle name="Обычный 101" xfId="56"/>
    <cellStyle name="Обычный 102" xfId="57"/>
    <cellStyle name="Обычный 103" xfId="58"/>
    <cellStyle name="Обычный 104" xfId="59"/>
    <cellStyle name="Обычный 105" xfId="60"/>
    <cellStyle name="Обычный 107" xfId="61"/>
    <cellStyle name="Обычный 108" xfId="62"/>
    <cellStyle name="Обычный 109" xfId="63"/>
    <cellStyle name="Обычный 11" xfId="64"/>
    <cellStyle name="Обычный 12" xfId="65"/>
    <cellStyle name="Обычный 13" xfId="66"/>
    <cellStyle name="Обычный 134" xfId="67"/>
    <cellStyle name="Обычный 136" xfId="68"/>
    <cellStyle name="Обычный 137" xfId="69"/>
    <cellStyle name="Обычный 138" xfId="70"/>
    <cellStyle name="Обычный 14" xfId="71"/>
    <cellStyle name="Обычный 143" xfId="72"/>
    <cellStyle name="Обычный 147" xfId="73"/>
    <cellStyle name="Обычный 148" xfId="74"/>
    <cellStyle name="Обычный 149" xfId="75"/>
    <cellStyle name="Обычный 15" xfId="76"/>
    <cellStyle name="Обычный 15 2" xfId="77"/>
    <cellStyle name="Обычный 15 3" xfId="78"/>
    <cellStyle name="Обычный 15 4" xfId="79"/>
    <cellStyle name="Обычный 15 5" xfId="80"/>
    <cellStyle name="Обычный 15 6" xfId="81"/>
    <cellStyle name="Обычный 15 7" xfId="82"/>
    <cellStyle name="Обычный 15 8" xfId="83"/>
    <cellStyle name="Обычный 15 9" xfId="84"/>
    <cellStyle name="Обычный 16" xfId="85"/>
    <cellStyle name="Обычный 16 2" xfId="86"/>
    <cellStyle name="Обычный 16 3" xfId="87"/>
    <cellStyle name="Обычный 17" xfId="88"/>
    <cellStyle name="Обычный 17 2" xfId="89"/>
    <cellStyle name="Обычный 17 3" xfId="90"/>
    <cellStyle name="Обычный 18" xfId="91"/>
    <cellStyle name="Обычный 18 2" xfId="92"/>
    <cellStyle name="Обычный 18 3" xfId="93"/>
    <cellStyle name="Обычный 19" xfId="94"/>
    <cellStyle name="Обычный 19 2" xfId="95"/>
    <cellStyle name="Обычный 19 3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20" xfId="102"/>
    <cellStyle name="Обычный 20 2" xfId="103"/>
    <cellStyle name="Обычный 20 3" xfId="104"/>
    <cellStyle name="Обычный 21" xfId="105"/>
    <cellStyle name="Обычный 21 2" xfId="106"/>
    <cellStyle name="Обычный 21 3" xfId="107"/>
    <cellStyle name="Обычный 22" xfId="108"/>
    <cellStyle name="Обычный 22 2" xfId="109"/>
    <cellStyle name="Обычный 22 3" xfId="110"/>
    <cellStyle name="Обычный 23" xfId="111"/>
    <cellStyle name="Обычный 23 2" xfId="112"/>
    <cellStyle name="Обычный 23 3" xfId="113"/>
    <cellStyle name="Обычный 24" xfId="114"/>
    <cellStyle name="Обычный 24 2" xfId="115"/>
    <cellStyle name="Обычный 24 3" xfId="116"/>
    <cellStyle name="Обычный 25" xfId="117"/>
    <cellStyle name="Обычный 25 2" xfId="118"/>
    <cellStyle name="Обычный 25 3" xfId="119"/>
    <cellStyle name="Обычный 26" xfId="120"/>
    <cellStyle name="Обычный 26 2" xfId="121"/>
    <cellStyle name="Обычный 26 3" xfId="122"/>
    <cellStyle name="Обычный 27" xfId="123"/>
    <cellStyle name="Обычный 28" xfId="124"/>
    <cellStyle name="Обычный 29" xfId="125"/>
    <cellStyle name="Обычный 3" xfId="126"/>
    <cellStyle name="Обычный 3 2" xfId="127"/>
    <cellStyle name="Обычный 3 3" xfId="128"/>
    <cellStyle name="Обычный 3 4" xfId="129"/>
    <cellStyle name="Обычный 3 5" xfId="130"/>
    <cellStyle name="Обычный 30" xfId="131"/>
    <cellStyle name="Обычный 31" xfId="132"/>
    <cellStyle name="Обычный 32" xfId="133"/>
    <cellStyle name="Обычный 33" xfId="134"/>
    <cellStyle name="Обычный 34" xfId="135"/>
    <cellStyle name="Обычный 35" xfId="136"/>
    <cellStyle name="Обычный 36" xfId="137"/>
    <cellStyle name="Обычный 37" xfId="138"/>
    <cellStyle name="Обычный 38" xfId="139"/>
    <cellStyle name="Обычный 38 2" xfId="140"/>
    <cellStyle name="Обычный 38 3" xfId="141"/>
    <cellStyle name="Обычный 38 4" xfId="142"/>
    <cellStyle name="Обычный 38 5" xfId="143"/>
    <cellStyle name="Обычный 38 6" xfId="144"/>
    <cellStyle name="Обычный 39" xfId="145"/>
    <cellStyle name="Обычный 39 2" xfId="146"/>
    <cellStyle name="Обычный 39 3" xfId="147"/>
    <cellStyle name="Обычный 39 4" xfId="148"/>
    <cellStyle name="Обычный 39 5" xfId="149"/>
    <cellStyle name="Обычный 39 6" xfId="150"/>
    <cellStyle name="Обычный 4" xfId="151"/>
    <cellStyle name="Обычный 4 2" xfId="152"/>
    <cellStyle name="Обычный 4 3" xfId="153"/>
    <cellStyle name="Обычный 40" xfId="154"/>
    <cellStyle name="Обычный 40 2" xfId="155"/>
    <cellStyle name="Обычный 40 3" xfId="156"/>
    <cellStyle name="Обычный 41" xfId="157"/>
    <cellStyle name="Обычный 41 2" xfId="158"/>
    <cellStyle name="Обычный 41 3" xfId="159"/>
    <cellStyle name="Обычный 42" xfId="160"/>
    <cellStyle name="Обычный 42 2" xfId="161"/>
    <cellStyle name="Обычный 42 3" xfId="162"/>
    <cellStyle name="Обычный 43" xfId="163"/>
    <cellStyle name="Обычный 43 2" xfId="164"/>
    <cellStyle name="Обычный 43 3" xfId="165"/>
    <cellStyle name="Обычный 44" xfId="166"/>
    <cellStyle name="Обычный 44 2" xfId="167"/>
    <cellStyle name="Обычный 44 3" xfId="168"/>
    <cellStyle name="Обычный 45" xfId="169"/>
    <cellStyle name="Обычный 45 2" xfId="170"/>
    <cellStyle name="Обычный 45 3" xfId="171"/>
    <cellStyle name="Обычный 46" xfId="172"/>
    <cellStyle name="Обычный 46 2" xfId="173"/>
    <cellStyle name="Обычный 46 3" xfId="174"/>
    <cellStyle name="Обычный 47" xfId="175"/>
    <cellStyle name="Обычный 47 2" xfId="176"/>
    <cellStyle name="Обычный 47 3" xfId="177"/>
    <cellStyle name="Обычный 48" xfId="178"/>
    <cellStyle name="Обычный 48 2" xfId="179"/>
    <cellStyle name="Обычный 48 3" xfId="180"/>
    <cellStyle name="Обычный 48 4" xfId="181"/>
    <cellStyle name="Обычный 49" xfId="182"/>
    <cellStyle name="Обычный 5" xfId="183"/>
    <cellStyle name="Обычный 5 10" xfId="184"/>
    <cellStyle name="Обычный 5 11" xfId="185"/>
    <cellStyle name="Обычный 5 12" xfId="186"/>
    <cellStyle name="Обычный 5 13" xfId="187"/>
    <cellStyle name="Обычный 5 2" xfId="188"/>
    <cellStyle name="Обычный 5 3" xfId="189"/>
    <cellStyle name="Обычный 5 4" xfId="190"/>
    <cellStyle name="Обычный 5 5" xfId="191"/>
    <cellStyle name="Обычный 5 6" xfId="192"/>
    <cellStyle name="Обычный 5 7" xfId="193"/>
    <cellStyle name="Обычный 5 8" xfId="194"/>
    <cellStyle name="Обычный 5 9" xfId="195"/>
    <cellStyle name="Обычный 50" xfId="196"/>
    <cellStyle name="Обычный 51" xfId="197"/>
    <cellStyle name="Обычный 52" xfId="198"/>
    <cellStyle name="Обычный 53" xfId="199"/>
    <cellStyle name="Обычный 54" xfId="200"/>
    <cellStyle name="Обычный 55" xfId="201"/>
    <cellStyle name="Обычный 56" xfId="202"/>
    <cellStyle name="Обычный 57" xfId="203"/>
    <cellStyle name="Обычный 58" xfId="204"/>
    <cellStyle name="Обычный 59" xfId="205"/>
    <cellStyle name="Обычный 6" xfId="206"/>
    <cellStyle name="Обычный 6 2" xfId="207"/>
    <cellStyle name="Обычный 6 3" xfId="208"/>
    <cellStyle name="Обычный 60" xfId="209"/>
    <cellStyle name="Обычный 60 2" xfId="210"/>
    <cellStyle name="Обычный 60 3" xfId="211"/>
    <cellStyle name="Обычный 60 4" xfId="212"/>
    <cellStyle name="Обычный 60 5" xfId="213"/>
    <cellStyle name="Обычный 60 6" xfId="214"/>
    <cellStyle name="Обычный 61" xfId="215"/>
    <cellStyle name="Обычный 61 2" xfId="216"/>
    <cellStyle name="Обычный 61 3" xfId="217"/>
    <cellStyle name="Обычный 61 4" xfId="218"/>
    <cellStyle name="Обычный 61 5" xfId="219"/>
    <cellStyle name="Обычный 61 6" xfId="220"/>
    <cellStyle name="Обычный 62" xfId="221"/>
    <cellStyle name="Обычный 62 2" xfId="222"/>
    <cellStyle name="Обычный 62 3" xfId="223"/>
    <cellStyle name="Обычный 62 4" xfId="224"/>
    <cellStyle name="Обычный 62 5" xfId="225"/>
    <cellStyle name="Обычный 62 6" xfId="226"/>
    <cellStyle name="Обычный 63" xfId="227"/>
    <cellStyle name="Обычный 64" xfId="228"/>
    <cellStyle name="Обычный 65" xfId="229"/>
    <cellStyle name="Обычный 66" xfId="230"/>
    <cellStyle name="Обычный 67" xfId="231"/>
    <cellStyle name="Обычный 68" xfId="232"/>
    <cellStyle name="Обычный 69" xfId="233"/>
    <cellStyle name="Обычный 7" xfId="234"/>
    <cellStyle name="Обычный 7 2" xfId="235"/>
    <cellStyle name="Обычный 7 3" xfId="236"/>
    <cellStyle name="Обычный 70" xfId="237"/>
    <cellStyle name="Обычный 71" xfId="238"/>
    <cellStyle name="Обычный 72" xfId="239"/>
    <cellStyle name="Обычный 73" xfId="240"/>
    <cellStyle name="Обычный 74" xfId="241"/>
    <cellStyle name="Обычный 75" xfId="242"/>
    <cellStyle name="Обычный 76" xfId="243"/>
    <cellStyle name="Обычный 77" xfId="244"/>
    <cellStyle name="Обычный 78" xfId="245"/>
    <cellStyle name="Обычный 79" xfId="246"/>
    <cellStyle name="Обычный 8" xfId="247"/>
    <cellStyle name="Обычный 8 2" xfId="248"/>
    <cellStyle name="Обычный 8 3" xfId="249"/>
    <cellStyle name="Обычный 80" xfId="250"/>
    <cellStyle name="Обычный 81" xfId="251"/>
    <cellStyle name="Обычный 82" xfId="252"/>
    <cellStyle name="Обычный 83" xfId="253"/>
    <cellStyle name="Обычный 84" xfId="254"/>
    <cellStyle name="Обычный 85" xfId="255"/>
    <cellStyle name="Обычный 86" xfId="256"/>
    <cellStyle name="Обычный 87" xfId="257"/>
    <cellStyle name="Обычный 88" xfId="258"/>
    <cellStyle name="Обычный 89" xfId="259"/>
    <cellStyle name="Обычный 9" xfId="260"/>
    <cellStyle name="Обычный 9 2" xfId="261"/>
    <cellStyle name="Обычный 9 3" xfId="262"/>
    <cellStyle name="Обычный 90" xfId="263"/>
    <cellStyle name="Обычный 91" xfId="264"/>
    <cellStyle name="Обычный 92" xfId="265"/>
    <cellStyle name="Обычный 93" xfId="266"/>
    <cellStyle name="Обычный 94" xfId="267"/>
    <cellStyle name="Обычный 95" xfId="268"/>
    <cellStyle name="Обычный 97" xfId="269"/>
    <cellStyle name="Обычный 99" xfId="270"/>
    <cellStyle name="Плохой" xfId="271"/>
    <cellStyle name="Пояснение" xfId="272"/>
    <cellStyle name="Примечание" xfId="273"/>
    <cellStyle name="Percent" xfId="274"/>
    <cellStyle name="Связанная ячейка" xfId="275"/>
    <cellStyle name="Текст предупреждения" xfId="276"/>
    <cellStyle name="Comma" xfId="277"/>
    <cellStyle name="Comma [0]" xfId="278"/>
    <cellStyle name="Хороший" xfId="2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0">
      <selection activeCell="L34" sqref="L34"/>
    </sheetView>
  </sheetViews>
  <sheetFormatPr defaultColWidth="9.140625" defaultRowHeight="15"/>
  <cols>
    <col min="1" max="1" width="17.57421875" style="1" customWidth="1"/>
    <col min="2" max="2" width="5.7109375" style="1" customWidth="1"/>
    <col min="3" max="3" width="5.140625" style="2" customWidth="1"/>
    <col min="4" max="4" width="5.7109375" style="2" customWidth="1"/>
    <col min="5" max="7" width="5.7109375" style="1" customWidth="1"/>
    <col min="8" max="8" width="7.28125" style="1" customWidth="1"/>
    <col min="9" max="9" width="7.8515625" style="1" customWidth="1"/>
    <col min="10" max="10" width="9.7109375" style="1" customWidth="1"/>
    <col min="11" max="11" width="8.140625" style="1" customWidth="1"/>
    <col min="12" max="12" width="9.140625" style="1" customWidth="1"/>
    <col min="13" max="13" width="6.8515625" style="1" customWidth="1"/>
    <col min="14" max="14" width="7.8515625" style="1" customWidth="1"/>
    <col min="15" max="15" width="6.8515625" style="1" customWidth="1"/>
    <col min="16" max="16" width="8.28125" style="1" customWidth="1"/>
    <col min="17" max="17" width="0.13671875" style="1" customWidth="1"/>
    <col min="18" max="18" width="0.13671875" style="1" hidden="1" customWidth="1"/>
    <col min="19" max="19" width="8.140625" style="1" customWidth="1"/>
    <col min="20" max="20" width="6.140625" style="1" customWidth="1"/>
    <col min="21" max="21" width="5.140625" style="1" customWidth="1"/>
    <col min="22" max="22" width="7.140625" style="1" customWidth="1"/>
    <col min="23" max="23" width="8.57421875" style="1" customWidth="1"/>
    <col min="24" max="24" width="9.57421875" style="1" customWidth="1"/>
    <col min="25" max="25" width="8.140625" style="1" customWidth="1"/>
    <col min="26" max="26" width="8.28125" style="1" customWidth="1"/>
    <col min="27" max="16384" width="9.140625" style="1" customWidth="1"/>
  </cols>
  <sheetData>
    <row r="1" spans="1:26" ht="47.25" customHeight="1">
      <c r="A1" s="28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4" t="s">
        <v>43</v>
      </c>
      <c r="L1" s="4" t="s">
        <v>49</v>
      </c>
      <c r="M1" s="3">
        <v>2016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4" spans="1:26" ht="73.5" customHeight="1">
      <c r="A4" s="5" t="s">
        <v>0</v>
      </c>
      <c r="B4" s="5" t="s">
        <v>1</v>
      </c>
      <c r="C4" s="26" t="s">
        <v>2</v>
      </c>
      <c r="D4" s="6" t="s">
        <v>3</v>
      </c>
      <c r="E4" s="7" t="s">
        <v>38</v>
      </c>
      <c r="F4" s="7" t="s">
        <v>3</v>
      </c>
      <c r="G4" s="33" t="s">
        <v>39</v>
      </c>
      <c r="H4" s="8" t="s">
        <v>32</v>
      </c>
      <c r="I4" s="34" t="s">
        <v>34</v>
      </c>
      <c r="J4" s="9" t="s">
        <v>41</v>
      </c>
      <c r="K4" s="34" t="s">
        <v>33</v>
      </c>
      <c r="L4" s="9" t="s">
        <v>40</v>
      </c>
      <c r="M4" s="10" t="s">
        <v>35</v>
      </c>
      <c r="N4" s="8" t="s">
        <v>29</v>
      </c>
      <c r="O4" s="10" t="s">
        <v>36</v>
      </c>
      <c r="P4" s="8" t="s">
        <v>23</v>
      </c>
      <c r="Q4" s="8"/>
      <c r="R4" s="8"/>
      <c r="S4" s="8" t="s">
        <v>22</v>
      </c>
      <c r="T4" s="8" t="s">
        <v>24</v>
      </c>
      <c r="U4" s="8" t="s">
        <v>31</v>
      </c>
      <c r="V4" s="8" t="s">
        <v>37</v>
      </c>
      <c r="W4" s="10" t="s">
        <v>25</v>
      </c>
      <c r="X4" s="10" t="s">
        <v>26</v>
      </c>
      <c r="Y4" s="10" t="s">
        <v>27</v>
      </c>
      <c r="Z4" s="10" t="s">
        <v>28</v>
      </c>
    </row>
    <row r="5" spans="1:26" ht="15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2">
        <v>26</v>
      </c>
    </row>
    <row r="6" spans="1:26" ht="17.25" customHeight="1">
      <c r="A6" s="13" t="s">
        <v>4</v>
      </c>
      <c r="B6" s="14" t="s">
        <v>5</v>
      </c>
      <c r="C6" s="38">
        <v>326</v>
      </c>
      <c r="D6" s="38">
        <v>278</v>
      </c>
      <c r="E6" s="38">
        <v>319</v>
      </c>
      <c r="F6" s="38">
        <v>273</v>
      </c>
      <c r="G6" s="35">
        <f aca="true" t="shared" si="0" ref="G6:G29">C6-E6</f>
        <v>7</v>
      </c>
      <c r="H6" s="36">
        <v>143.08</v>
      </c>
      <c r="I6" s="39">
        <v>434.66</v>
      </c>
      <c r="J6" s="15">
        <f aca="true" t="shared" si="1" ref="J6:J29">I6*H6</f>
        <v>62191.15280000001</v>
      </c>
      <c r="K6" s="40">
        <v>1040.94</v>
      </c>
      <c r="L6" s="15">
        <f>K6*15.21</f>
        <v>15832.697400000001</v>
      </c>
      <c r="M6" s="42">
        <v>1121</v>
      </c>
      <c r="N6" s="16">
        <f>M6*15.21</f>
        <v>17050.41</v>
      </c>
      <c r="O6" s="43">
        <v>56.59</v>
      </c>
      <c r="P6" s="16">
        <f>O6*1280.5</f>
        <v>72463.49500000001</v>
      </c>
      <c r="Q6" s="16"/>
      <c r="R6" s="16"/>
      <c r="S6" s="41">
        <v>9297.3</v>
      </c>
      <c r="T6" s="16">
        <v>1725.8</v>
      </c>
      <c r="U6" s="16">
        <v>0.03</v>
      </c>
      <c r="V6" s="16">
        <v>0.00557</v>
      </c>
      <c r="W6" s="16">
        <f>T6*U6*15.21</f>
        <v>787.48254</v>
      </c>
      <c r="X6" s="16">
        <f aca="true" t="shared" si="2" ref="X6:X29">T6*U6*H6</f>
        <v>7407.82392</v>
      </c>
      <c r="Y6" s="29">
        <f aca="true" t="shared" si="3" ref="Y6:Y29">(N6-L6-W6)/G6/15.21</f>
        <v>4.040857142857133</v>
      </c>
      <c r="Z6" s="30">
        <f aca="true" t="shared" si="4" ref="Z6:Z29">(P6-J6-X6)/G6/H6</f>
        <v>2.8600565917169205</v>
      </c>
    </row>
    <row r="7" spans="1:26" ht="17.25" customHeight="1">
      <c r="A7" s="13" t="s">
        <v>4</v>
      </c>
      <c r="B7" s="14" t="s">
        <v>30</v>
      </c>
      <c r="C7" s="38">
        <v>45</v>
      </c>
      <c r="D7" s="38">
        <v>34</v>
      </c>
      <c r="E7" s="38">
        <v>45</v>
      </c>
      <c r="F7" s="38">
        <v>34</v>
      </c>
      <c r="G7" s="35">
        <v>0</v>
      </c>
      <c r="H7" s="36">
        <v>182.26</v>
      </c>
      <c r="I7" s="39">
        <v>84.89</v>
      </c>
      <c r="J7" s="15">
        <f t="shared" si="1"/>
        <v>15472.051399999998</v>
      </c>
      <c r="K7" s="40">
        <v>130.81</v>
      </c>
      <c r="L7" s="15">
        <f aca="true" t="shared" si="5" ref="L7:L16">K7*15.21</f>
        <v>1989.6201</v>
      </c>
      <c r="M7" s="42">
        <v>154</v>
      </c>
      <c r="N7" s="16">
        <f aca="true" t="shared" si="6" ref="N7:N16">M7*15.21</f>
        <v>2342.34</v>
      </c>
      <c r="O7" s="43">
        <v>18.21</v>
      </c>
      <c r="P7" s="16">
        <f aca="true" t="shared" si="7" ref="P7:P16">O7*1280.5</f>
        <v>23317.905000000002</v>
      </c>
      <c r="Q7" s="16"/>
      <c r="R7" s="16"/>
      <c r="S7" s="41">
        <v>2905.2</v>
      </c>
      <c r="T7" s="16">
        <v>515.9</v>
      </c>
      <c r="U7" s="16">
        <v>0.03</v>
      </c>
      <c r="V7" s="16">
        <f>T7*U7/S7</f>
        <v>0.005327344072697232</v>
      </c>
      <c r="W7" s="16">
        <f aca="true" t="shared" si="8" ref="W7:W16">T7*U7*15.21</f>
        <v>235.40517</v>
      </c>
      <c r="X7" s="16">
        <f t="shared" si="2"/>
        <v>2820.8380199999997</v>
      </c>
      <c r="Y7" s="31" t="s">
        <v>48</v>
      </c>
      <c r="Z7" s="32" t="s">
        <v>48</v>
      </c>
    </row>
    <row r="8" spans="1:26" ht="17.25" customHeight="1">
      <c r="A8" s="13" t="s">
        <v>4</v>
      </c>
      <c r="B8" s="14" t="s">
        <v>6</v>
      </c>
      <c r="C8" s="38">
        <v>318</v>
      </c>
      <c r="D8" s="38">
        <v>271</v>
      </c>
      <c r="E8" s="38">
        <v>318</v>
      </c>
      <c r="F8" s="38">
        <v>271</v>
      </c>
      <c r="G8" s="35">
        <v>0</v>
      </c>
      <c r="H8" s="36">
        <v>161.33</v>
      </c>
      <c r="I8" s="39">
        <v>575.8</v>
      </c>
      <c r="J8" s="15">
        <f t="shared" si="1"/>
        <v>92893.814</v>
      </c>
      <c r="K8" s="40">
        <v>821.84</v>
      </c>
      <c r="L8" s="15">
        <f t="shared" si="5"/>
        <v>12500.1864</v>
      </c>
      <c r="M8" s="44">
        <v>1260</v>
      </c>
      <c r="N8" s="16">
        <f t="shared" si="6"/>
        <v>19164.600000000002</v>
      </c>
      <c r="O8" s="43">
        <v>117.31</v>
      </c>
      <c r="P8" s="16">
        <f t="shared" si="7"/>
        <v>150215.45500000002</v>
      </c>
      <c r="Q8" s="16"/>
      <c r="R8" s="16"/>
      <c r="S8" s="41">
        <v>9719.9</v>
      </c>
      <c r="T8" s="16">
        <v>1698</v>
      </c>
      <c r="U8" s="16">
        <v>0.03</v>
      </c>
      <c r="V8" s="16">
        <v>0.00524</v>
      </c>
      <c r="W8" s="16">
        <f t="shared" si="8"/>
        <v>774.7974</v>
      </c>
      <c r="X8" s="16">
        <f t="shared" si="2"/>
        <v>8218.1502</v>
      </c>
      <c r="Y8" s="31" t="s">
        <v>48</v>
      </c>
      <c r="Z8" s="32" t="s">
        <v>48</v>
      </c>
    </row>
    <row r="9" spans="1:26" ht="17.25" customHeight="1">
      <c r="A9" s="13" t="s">
        <v>4</v>
      </c>
      <c r="B9" s="14" t="s">
        <v>7</v>
      </c>
      <c r="C9" s="38">
        <v>214</v>
      </c>
      <c r="D9" s="38">
        <v>187</v>
      </c>
      <c r="E9" s="38">
        <v>214</v>
      </c>
      <c r="F9" s="38">
        <v>187</v>
      </c>
      <c r="G9" s="35">
        <v>0</v>
      </c>
      <c r="H9" s="36">
        <v>151.39</v>
      </c>
      <c r="I9" s="39">
        <v>381.49</v>
      </c>
      <c r="J9" s="15">
        <f t="shared" si="1"/>
        <v>57753.7711</v>
      </c>
      <c r="K9" s="40">
        <v>494.46</v>
      </c>
      <c r="L9" s="15">
        <f t="shared" si="5"/>
        <v>7520.7366</v>
      </c>
      <c r="M9" s="44">
        <v>821</v>
      </c>
      <c r="N9" s="16">
        <f t="shared" si="6"/>
        <v>12487.41</v>
      </c>
      <c r="O9" s="43">
        <v>66.29</v>
      </c>
      <c r="P9" s="16">
        <f t="shared" si="7"/>
        <v>84884.345</v>
      </c>
      <c r="Q9" s="16"/>
      <c r="R9" s="16"/>
      <c r="S9" s="41">
        <v>6610</v>
      </c>
      <c r="T9" s="16">
        <v>825.7</v>
      </c>
      <c r="U9" s="16">
        <v>0.03</v>
      </c>
      <c r="V9" s="16">
        <v>0.00375</v>
      </c>
      <c r="W9" s="16">
        <f t="shared" si="8"/>
        <v>376.76691000000005</v>
      </c>
      <c r="X9" s="16">
        <f t="shared" si="2"/>
        <v>3750.08169</v>
      </c>
      <c r="Y9" s="31" t="s">
        <v>48</v>
      </c>
      <c r="Z9" s="32" t="s">
        <v>48</v>
      </c>
    </row>
    <row r="10" spans="1:26" ht="17.25" customHeight="1">
      <c r="A10" s="13" t="s">
        <v>8</v>
      </c>
      <c r="B10" s="14" t="s">
        <v>7</v>
      </c>
      <c r="C10" s="38">
        <v>266</v>
      </c>
      <c r="D10" s="38">
        <v>277</v>
      </c>
      <c r="E10" s="38">
        <v>244</v>
      </c>
      <c r="F10" s="38">
        <v>254</v>
      </c>
      <c r="G10" s="35">
        <f t="shared" si="0"/>
        <v>22</v>
      </c>
      <c r="H10" s="36">
        <v>188.4</v>
      </c>
      <c r="I10" s="39">
        <v>239.85</v>
      </c>
      <c r="J10" s="15">
        <f t="shared" si="1"/>
        <v>45187.74</v>
      </c>
      <c r="K10" s="40">
        <v>486.5</v>
      </c>
      <c r="L10" s="15">
        <f t="shared" si="5"/>
        <v>7399.665</v>
      </c>
      <c r="M10" s="44">
        <v>1087</v>
      </c>
      <c r="N10" s="16">
        <f t="shared" si="6"/>
        <v>16533.27</v>
      </c>
      <c r="O10" s="43">
        <v>55.18</v>
      </c>
      <c r="P10" s="16">
        <f t="shared" si="7"/>
        <v>70657.99</v>
      </c>
      <c r="Q10" s="17"/>
      <c r="R10" s="17"/>
      <c r="S10" s="41">
        <v>6341.3</v>
      </c>
      <c r="T10" s="16">
        <v>597.7</v>
      </c>
      <c r="U10" s="16">
        <v>0.03</v>
      </c>
      <c r="V10" s="16">
        <v>0.00283</v>
      </c>
      <c r="W10" s="16">
        <f t="shared" si="8"/>
        <v>272.73051000000004</v>
      </c>
      <c r="X10" s="16">
        <f t="shared" si="2"/>
        <v>3378.2004</v>
      </c>
      <c r="Y10" s="29">
        <f t="shared" si="3"/>
        <v>26.480409090909088</v>
      </c>
      <c r="Z10" s="30">
        <f t="shared" si="4"/>
        <v>5.330064080293381</v>
      </c>
    </row>
    <row r="11" spans="1:26" ht="17.25" customHeight="1">
      <c r="A11" s="13" t="s">
        <v>8</v>
      </c>
      <c r="B11" s="14" t="s">
        <v>9</v>
      </c>
      <c r="C11" s="38">
        <v>232</v>
      </c>
      <c r="D11" s="38">
        <v>247</v>
      </c>
      <c r="E11" s="38">
        <v>181</v>
      </c>
      <c r="F11" s="38">
        <v>191</v>
      </c>
      <c r="G11" s="35">
        <f t="shared" si="0"/>
        <v>51</v>
      </c>
      <c r="H11" s="36">
        <v>167.39</v>
      </c>
      <c r="I11" s="39">
        <v>180.52</v>
      </c>
      <c r="J11" s="15">
        <f t="shared" si="1"/>
        <v>30217.2428</v>
      </c>
      <c r="K11" s="40">
        <v>396.02</v>
      </c>
      <c r="L11" s="15">
        <f t="shared" si="5"/>
        <v>6023.4642</v>
      </c>
      <c r="M11" s="44">
        <v>897</v>
      </c>
      <c r="N11" s="16">
        <f t="shared" si="6"/>
        <v>13643.37</v>
      </c>
      <c r="O11" s="43">
        <v>42.62</v>
      </c>
      <c r="P11" s="16">
        <f t="shared" si="7"/>
        <v>54574.909999999996</v>
      </c>
      <c r="Q11" s="16"/>
      <c r="R11" s="16"/>
      <c r="S11" s="41">
        <v>5983.2</v>
      </c>
      <c r="T11" s="16">
        <v>702.3</v>
      </c>
      <c r="U11" s="16">
        <v>0.03</v>
      </c>
      <c r="V11" s="16">
        <v>0.00352</v>
      </c>
      <c r="W11" s="16">
        <f t="shared" si="8"/>
        <v>320.45949</v>
      </c>
      <c r="X11" s="16">
        <f t="shared" si="2"/>
        <v>3526.73991</v>
      </c>
      <c r="Y11" s="29">
        <f t="shared" si="3"/>
        <v>9.410019607843136</v>
      </c>
      <c r="Z11" s="30">
        <f t="shared" si="4"/>
        <v>2.4401072627151104</v>
      </c>
    </row>
    <row r="12" spans="1:26" ht="17.25" customHeight="1">
      <c r="A12" s="13" t="s">
        <v>8</v>
      </c>
      <c r="B12" s="14" t="s">
        <v>10</v>
      </c>
      <c r="C12" s="38">
        <v>221</v>
      </c>
      <c r="D12" s="38">
        <v>238</v>
      </c>
      <c r="E12" s="38">
        <v>177</v>
      </c>
      <c r="F12" s="38">
        <v>195</v>
      </c>
      <c r="G12" s="35">
        <f t="shared" si="0"/>
        <v>44</v>
      </c>
      <c r="H12" s="36">
        <v>171.97</v>
      </c>
      <c r="I12" s="39">
        <v>181.09</v>
      </c>
      <c r="J12" s="15">
        <f t="shared" si="1"/>
        <v>31142.047300000002</v>
      </c>
      <c r="K12" s="40">
        <v>378.02</v>
      </c>
      <c r="L12" s="15">
        <f t="shared" si="5"/>
        <v>5749.6842</v>
      </c>
      <c r="M12" s="44">
        <v>983</v>
      </c>
      <c r="N12" s="16">
        <f t="shared" si="6"/>
        <v>14951.43</v>
      </c>
      <c r="O12" s="43">
        <v>46.42</v>
      </c>
      <c r="P12" s="16">
        <f t="shared" si="7"/>
        <v>59440.810000000005</v>
      </c>
      <c r="Q12" s="16"/>
      <c r="R12" s="16"/>
      <c r="S12" s="41">
        <v>5516.7</v>
      </c>
      <c r="T12" s="16">
        <v>777</v>
      </c>
      <c r="U12" s="16">
        <v>0.03</v>
      </c>
      <c r="V12" s="16">
        <v>0.00423</v>
      </c>
      <c r="W12" s="16">
        <f t="shared" si="8"/>
        <v>354.5451</v>
      </c>
      <c r="X12" s="16">
        <f t="shared" si="2"/>
        <v>4008.6207</v>
      </c>
      <c r="Y12" s="29">
        <f t="shared" si="3"/>
        <v>13.219772727272728</v>
      </c>
      <c r="Z12" s="30">
        <f t="shared" si="4"/>
        <v>3.2101452684664875</v>
      </c>
    </row>
    <row r="13" spans="1:26" ht="17.25" customHeight="1">
      <c r="A13" s="13" t="s">
        <v>8</v>
      </c>
      <c r="B13" s="14">
        <v>14</v>
      </c>
      <c r="C13" s="38">
        <v>176</v>
      </c>
      <c r="D13" s="38">
        <v>151</v>
      </c>
      <c r="E13" s="38">
        <v>167</v>
      </c>
      <c r="F13" s="38">
        <v>148</v>
      </c>
      <c r="G13" s="35">
        <f t="shared" si="0"/>
        <v>9</v>
      </c>
      <c r="H13" s="36">
        <v>198.63</v>
      </c>
      <c r="I13" s="39">
        <v>217.08</v>
      </c>
      <c r="J13" s="15">
        <f t="shared" si="1"/>
        <v>43118.6004</v>
      </c>
      <c r="K13" s="40">
        <v>1185.83</v>
      </c>
      <c r="L13" s="15">
        <f t="shared" si="5"/>
        <v>18036.4743</v>
      </c>
      <c r="M13" s="44">
        <v>1252</v>
      </c>
      <c r="N13" s="16">
        <f t="shared" si="6"/>
        <v>19042.920000000002</v>
      </c>
      <c r="O13" s="43">
        <v>42.29</v>
      </c>
      <c r="P13" s="16">
        <f t="shared" si="7"/>
        <v>54152.345</v>
      </c>
      <c r="Q13" s="16"/>
      <c r="R13" s="16"/>
      <c r="S13" s="41">
        <v>6784.3</v>
      </c>
      <c r="T13" s="16">
        <v>993.6</v>
      </c>
      <c r="U13" s="16">
        <v>0.03</v>
      </c>
      <c r="V13" s="16">
        <v>0.00439</v>
      </c>
      <c r="W13" s="16">
        <f t="shared" si="8"/>
        <v>453.37968</v>
      </c>
      <c r="X13" s="16">
        <f t="shared" si="2"/>
        <v>5920.76304</v>
      </c>
      <c r="Y13" s="29">
        <f t="shared" si="3"/>
        <v>4.040222222222224</v>
      </c>
      <c r="Z13" s="30">
        <f t="shared" si="4"/>
        <v>2.860137251282395</v>
      </c>
    </row>
    <row r="14" spans="1:26" ht="17.25" customHeight="1">
      <c r="A14" s="13" t="s">
        <v>8</v>
      </c>
      <c r="B14" s="14" t="s">
        <v>11</v>
      </c>
      <c r="C14" s="38">
        <v>91</v>
      </c>
      <c r="D14" s="38">
        <v>74</v>
      </c>
      <c r="E14" s="38">
        <v>91</v>
      </c>
      <c r="F14" s="38">
        <v>74</v>
      </c>
      <c r="G14" s="35">
        <f t="shared" si="0"/>
        <v>0</v>
      </c>
      <c r="H14" s="36">
        <v>198.63</v>
      </c>
      <c r="I14" s="39">
        <v>141.81</v>
      </c>
      <c r="J14" s="15">
        <f t="shared" si="1"/>
        <v>28167.7203</v>
      </c>
      <c r="K14" s="40">
        <v>250.24</v>
      </c>
      <c r="L14" s="15">
        <f t="shared" si="5"/>
        <v>3806.1504000000004</v>
      </c>
      <c r="M14" s="44">
        <v>334</v>
      </c>
      <c r="N14" s="16">
        <f t="shared" si="6"/>
        <v>5080.14</v>
      </c>
      <c r="O14" s="43">
        <v>42.28</v>
      </c>
      <c r="P14" s="16">
        <f t="shared" si="7"/>
        <v>54139.54</v>
      </c>
      <c r="Q14" s="16"/>
      <c r="R14" s="16"/>
      <c r="S14" s="41">
        <v>2996.4</v>
      </c>
      <c r="T14" s="16">
        <v>648.3</v>
      </c>
      <c r="U14" s="16">
        <v>0.03</v>
      </c>
      <c r="V14" s="16">
        <v>0.00655</v>
      </c>
      <c r="W14" s="16">
        <f t="shared" si="8"/>
        <v>295.81928999999997</v>
      </c>
      <c r="X14" s="16">
        <f t="shared" si="2"/>
        <v>3863.1548699999994</v>
      </c>
      <c r="Y14" s="31" t="s">
        <v>48</v>
      </c>
      <c r="Z14" s="32" t="s">
        <v>48</v>
      </c>
    </row>
    <row r="15" spans="1:26" ht="17.25" customHeight="1">
      <c r="A15" s="13" t="s">
        <v>8</v>
      </c>
      <c r="B15" s="14" t="s">
        <v>11</v>
      </c>
      <c r="C15" s="38">
        <v>121</v>
      </c>
      <c r="D15" s="38">
        <v>114</v>
      </c>
      <c r="E15" s="38">
        <v>121</v>
      </c>
      <c r="F15" s="38">
        <v>113</v>
      </c>
      <c r="G15" s="35">
        <f t="shared" si="0"/>
        <v>0</v>
      </c>
      <c r="H15" s="36">
        <v>198.63</v>
      </c>
      <c r="I15" s="39">
        <v>203.17</v>
      </c>
      <c r="J15" s="15">
        <f t="shared" si="1"/>
        <v>40355.6571</v>
      </c>
      <c r="K15" s="40">
        <v>333.78</v>
      </c>
      <c r="L15" s="15">
        <f t="shared" si="5"/>
        <v>5076.7937999999995</v>
      </c>
      <c r="M15" s="44">
        <v>803</v>
      </c>
      <c r="N15" s="16">
        <f t="shared" si="6"/>
        <v>12213.630000000001</v>
      </c>
      <c r="O15" s="43">
        <v>42.28</v>
      </c>
      <c r="P15" s="16">
        <f t="shared" si="7"/>
        <v>54139.54</v>
      </c>
      <c r="Q15" s="16"/>
      <c r="R15" s="16"/>
      <c r="S15" s="41">
        <v>6910.2</v>
      </c>
      <c r="T15" s="16">
        <v>1453.9</v>
      </c>
      <c r="U15" s="16">
        <v>0.03</v>
      </c>
      <c r="V15" s="16">
        <v>0.00633</v>
      </c>
      <c r="W15" s="16">
        <f t="shared" si="8"/>
        <v>663.4145700000001</v>
      </c>
      <c r="X15" s="16">
        <f t="shared" si="2"/>
        <v>8663.64471</v>
      </c>
      <c r="Y15" s="31" t="s">
        <v>48</v>
      </c>
      <c r="Z15" s="32" t="s">
        <v>48</v>
      </c>
    </row>
    <row r="16" spans="1:26" ht="17.25" customHeight="1">
      <c r="A16" s="13" t="s">
        <v>12</v>
      </c>
      <c r="B16" s="14" t="s">
        <v>5</v>
      </c>
      <c r="C16" s="38">
        <v>139</v>
      </c>
      <c r="D16" s="38">
        <v>108</v>
      </c>
      <c r="E16" s="38">
        <v>130</v>
      </c>
      <c r="F16" s="38">
        <v>99</v>
      </c>
      <c r="G16" s="35">
        <f t="shared" si="0"/>
        <v>9</v>
      </c>
      <c r="H16" s="36">
        <v>118.31</v>
      </c>
      <c r="I16" s="39">
        <v>252.97</v>
      </c>
      <c r="J16" s="15">
        <f t="shared" si="1"/>
        <v>29928.8807</v>
      </c>
      <c r="K16" s="40">
        <v>396.89</v>
      </c>
      <c r="L16" s="15">
        <f t="shared" si="5"/>
        <v>6036.6969</v>
      </c>
      <c r="M16" s="44">
        <v>467</v>
      </c>
      <c r="N16" s="16">
        <f t="shared" si="6"/>
        <v>7103.070000000001</v>
      </c>
      <c r="O16" s="43">
        <v>28.87</v>
      </c>
      <c r="P16" s="16">
        <f t="shared" si="7"/>
        <v>36968.035</v>
      </c>
      <c r="Q16" s="16"/>
      <c r="R16" s="16"/>
      <c r="S16" s="41">
        <v>7251.3</v>
      </c>
      <c r="T16" s="16">
        <v>1125</v>
      </c>
      <c r="U16" s="16">
        <v>0.03</v>
      </c>
      <c r="V16" s="16">
        <v>0.00465</v>
      </c>
      <c r="W16" s="16">
        <f t="shared" si="8"/>
        <v>513.3375</v>
      </c>
      <c r="X16" s="16">
        <f t="shared" si="2"/>
        <v>3992.9625</v>
      </c>
      <c r="Y16" s="29">
        <f t="shared" si="3"/>
        <v>4.0400000000000045</v>
      </c>
      <c r="Z16" s="30">
        <f t="shared" si="4"/>
        <v>2.8608380995313647</v>
      </c>
    </row>
    <row r="17" spans="1:26" ht="17.25" customHeight="1">
      <c r="A17" s="13" t="s">
        <v>47</v>
      </c>
      <c r="B17" s="18" t="s">
        <v>44</v>
      </c>
      <c r="C17" s="38">
        <v>120</v>
      </c>
      <c r="D17" s="38">
        <v>90</v>
      </c>
      <c r="E17" s="38">
        <v>93</v>
      </c>
      <c r="F17" s="38">
        <v>77</v>
      </c>
      <c r="G17" s="35">
        <f t="shared" si="0"/>
        <v>27</v>
      </c>
      <c r="H17" s="37">
        <v>91.14</v>
      </c>
      <c r="I17" s="39">
        <v>71.66</v>
      </c>
      <c r="J17" s="15">
        <f t="shared" si="1"/>
        <v>6531.0923999999995</v>
      </c>
      <c r="K17" s="40">
        <v>271.37</v>
      </c>
      <c r="L17" s="15">
        <f>K17*14.95</f>
        <v>4056.9815</v>
      </c>
      <c r="M17" s="42">
        <v>451</v>
      </c>
      <c r="N17" s="16">
        <f>M17*14.95</f>
        <v>6742.45</v>
      </c>
      <c r="O17" s="45">
        <v>11.58</v>
      </c>
      <c r="P17" s="16">
        <f>O17*1304.1</f>
        <v>15101.478</v>
      </c>
      <c r="Q17" s="16"/>
      <c r="R17" s="16"/>
      <c r="S17" s="41">
        <v>3497.4</v>
      </c>
      <c r="T17" s="16">
        <v>614.4</v>
      </c>
      <c r="U17" s="16">
        <v>0.03</v>
      </c>
      <c r="V17" s="16">
        <v>0.00527</v>
      </c>
      <c r="W17" s="16">
        <f>T17*U17*14.95</f>
        <v>275.55839999999995</v>
      </c>
      <c r="X17" s="16">
        <f t="shared" si="2"/>
        <v>1679.89248</v>
      </c>
      <c r="Y17" s="29">
        <f>(N17-L17-W17)/G17/14.95</f>
        <v>5.970296296296297</v>
      </c>
      <c r="Z17" s="30">
        <f t="shared" si="4"/>
        <v>2.8001256187062635</v>
      </c>
    </row>
    <row r="18" spans="1:26" ht="17.25" customHeight="1">
      <c r="A18" s="13" t="s">
        <v>47</v>
      </c>
      <c r="B18" s="18" t="s">
        <v>45</v>
      </c>
      <c r="C18" s="38">
        <v>135</v>
      </c>
      <c r="D18" s="38">
        <v>109</v>
      </c>
      <c r="E18" s="38">
        <v>105</v>
      </c>
      <c r="F18" s="38">
        <v>91</v>
      </c>
      <c r="G18" s="35">
        <f t="shared" si="0"/>
        <v>30</v>
      </c>
      <c r="H18" s="37">
        <v>87.35</v>
      </c>
      <c r="I18" s="39">
        <v>83.54</v>
      </c>
      <c r="J18" s="15">
        <f t="shared" si="1"/>
        <v>7297.219</v>
      </c>
      <c r="K18" s="40">
        <v>164.16</v>
      </c>
      <c r="L18" s="15">
        <f>K18*14.95</f>
        <v>2454.192</v>
      </c>
      <c r="M18" s="42">
        <v>389</v>
      </c>
      <c r="N18" s="16">
        <f>M18*14.95</f>
        <v>5815.549999999999</v>
      </c>
      <c r="O18" s="45">
        <v>13.08</v>
      </c>
      <c r="P18" s="16">
        <f>O18*1304.1</f>
        <v>17057.628</v>
      </c>
      <c r="Q18" s="16"/>
      <c r="R18" s="16"/>
      <c r="S18" s="41">
        <v>3501.4</v>
      </c>
      <c r="T18" s="16">
        <v>594.6</v>
      </c>
      <c r="U18" s="16">
        <v>0.03</v>
      </c>
      <c r="V18" s="16">
        <v>0.00517</v>
      </c>
      <c r="W18" s="16">
        <f>T18*U18*14.95</f>
        <v>266.67810000000003</v>
      </c>
      <c r="X18" s="16">
        <f t="shared" si="2"/>
        <v>1558.1493</v>
      </c>
      <c r="Y18" s="29">
        <f>(N18-L18-W18)/G18/14.95</f>
        <v>6.900066666666665</v>
      </c>
      <c r="Z18" s="30">
        <f t="shared" si="4"/>
        <v>3.1300361381415756</v>
      </c>
    </row>
    <row r="19" spans="1:26" ht="17.25" customHeight="1">
      <c r="A19" s="13" t="s">
        <v>47</v>
      </c>
      <c r="B19" s="18" t="s">
        <v>46</v>
      </c>
      <c r="C19" s="38">
        <v>42</v>
      </c>
      <c r="D19" s="38">
        <v>28</v>
      </c>
      <c r="E19" s="38">
        <v>38</v>
      </c>
      <c r="F19" s="38">
        <v>27</v>
      </c>
      <c r="G19" s="35">
        <f t="shared" si="0"/>
        <v>4</v>
      </c>
      <c r="H19" s="37">
        <v>222.48</v>
      </c>
      <c r="I19" s="39">
        <v>140.68</v>
      </c>
      <c r="J19" s="15">
        <f t="shared" si="1"/>
        <v>31298.4864</v>
      </c>
      <c r="K19" s="40">
        <v>87.95</v>
      </c>
      <c r="L19" s="15">
        <f>K19*14.95</f>
        <v>1314.8525</v>
      </c>
      <c r="M19" s="44">
        <v>110</v>
      </c>
      <c r="N19" s="16">
        <f>M19*14.95</f>
        <v>1644.5</v>
      </c>
      <c r="O19" s="45">
        <v>26.95</v>
      </c>
      <c r="P19" s="16">
        <f>O19*1304.1</f>
        <v>35145.494999999995</v>
      </c>
      <c r="Q19" s="16"/>
      <c r="R19" s="16"/>
      <c r="S19" s="41">
        <v>1477.4</v>
      </c>
      <c r="T19" s="16">
        <v>202.8</v>
      </c>
      <c r="U19" s="16">
        <v>0.03</v>
      </c>
      <c r="V19" s="16">
        <v>0.00412</v>
      </c>
      <c r="W19" s="16">
        <f>T19*U19*14.95</f>
        <v>90.9558</v>
      </c>
      <c r="X19" s="16">
        <f t="shared" si="2"/>
        <v>1353.56832</v>
      </c>
      <c r="Y19" s="29">
        <f>(N19-L19-W19)/G19/14.95</f>
        <v>3.9915000000000007</v>
      </c>
      <c r="Z19" s="30">
        <f t="shared" si="4"/>
        <v>2.8018701456310606</v>
      </c>
    </row>
    <row r="20" spans="1:26" ht="17.25" customHeight="1">
      <c r="A20" s="13" t="s">
        <v>13</v>
      </c>
      <c r="B20" s="14" t="s">
        <v>14</v>
      </c>
      <c r="C20" s="38">
        <v>144</v>
      </c>
      <c r="D20" s="38">
        <v>155</v>
      </c>
      <c r="E20" s="38">
        <v>118</v>
      </c>
      <c r="F20" s="38">
        <v>127</v>
      </c>
      <c r="G20" s="35">
        <f t="shared" si="0"/>
        <v>26</v>
      </c>
      <c r="H20" s="36">
        <v>156.66</v>
      </c>
      <c r="I20" s="39">
        <v>129.69</v>
      </c>
      <c r="J20" s="15">
        <f t="shared" si="1"/>
        <v>20317.235399999998</v>
      </c>
      <c r="K20" s="40">
        <v>324.87</v>
      </c>
      <c r="L20" s="15">
        <f aca="true" t="shared" si="9" ref="L20:L29">K20*15.21</f>
        <v>4941.2727</v>
      </c>
      <c r="M20" s="44">
        <v>515</v>
      </c>
      <c r="N20" s="16">
        <f>M20*15.21</f>
        <v>7833.150000000001</v>
      </c>
      <c r="O20" s="43">
        <v>34.22</v>
      </c>
      <c r="P20" s="16">
        <f aca="true" t="shared" si="10" ref="P20:P29">O20*1280.5</f>
        <v>43818.71</v>
      </c>
      <c r="Q20" s="16"/>
      <c r="R20" s="16"/>
      <c r="S20" s="41">
        <v>3718.9</v>
      </c>
      <c r="T20" s="16">
        <v>528.4</v>
      </c>
      <c r="U20" s="16">
        <v>0.03</v>
      </c>
      <c r="V20" s="16">
        <v>0.00426</v>
      </c>
      <c r="W20" s="16">
        <f aca="true" t="shared" si="11" ref="W20:W29">T20*U20*15.21</f>
        <v>241.10891999999998</v>
      </c>
      <c r="X20" s="16">
        <f t="shared" si="2"/>
        <v>2483.37432</v>
      </c>
      <c r="Y20" s="29">
        <f t="shared" si="3"/>
        <v>6.702999999999999</v>
      </c>
      <c r="Z20" s="30">
        <f t="shared" si="4"/>
        <v>5.160145999666107</v>
      </c>
    </row>
    <row r="21" spans="1:26" ht="17.25" customHeight="1">
      <c r="A21" s="13" t="s">
        <v>13</v>
      </c>
      <c r="B21" s="14" t="s">
        <v>15</v>
      </c>
      <c r="C21" s="38">
        <v>373</v>
      </c>
      <c r="D21" s="38">
        <v>373</v>
      </c>
      <c r="E21" s="38">
        <v>301</v>
      </c>
      <c r="F21" s="38">
        <v>304</v>
      </c>
      <c r="G21" s="35">
        <f t="shared" si="0"/>
        <v>72</v>
      </c>
      <c r="H21" s="36">
        <v>195.14</v>
      </c>
      <c r="I21" s="39">
        <v>222.34</v>
      </c>
      <c r="J21" s="15">
        <f t="shared" si="1"/>
        <v>43387.427599999995</v>
      </c>
      <c r="K21" s="40">
        <v>637.05</v>
      </c>
      <c r="L21" s="15">
        <f t="shared" si="9"/>
        <v>9689.5305</v>
      </c>
      <c r="M21" s="44">
        <v>973</v>
      </c>
      <c r="N21" s="16">
        <f aca="true" t="shared" si="12" ref="N21:N29">M21*15.21</f>
        <v>14799.33</v>
      </c>
      <c r="O21" s="43">
        <v>72.67</v>
      </c>
      <c r="P21" s="16">
        <f t="shared" si="10"/>
        <v>93053.935</v>
      </c>
      <c r="Q21" s="16"/>
      <c r="R21" s="16"/>
      <c r="S21" s="41">
        <v>9275.9</v>
      </c>
      <c r="T21" s="16">
        <v>1475.9</v>
      </c>
      <c r="U21" s="16">
        <v>0.03</v>
      </c>
      <c r="V21" s="16">
        <v>0.00477</v>
      </c>
      <c r="W21" s="16">
        <f t="shared" si="11"/>
        <v>673.45317</v>
      </c>
      <c r="X21" s="16">
        <f t="shared" si="2"/>
        <v>8640.21378</v>
      </c>
      <c r="Y21" s="29">
        <f>(N21-L21-W21)/G21/15.21</f>
        <v>4.051013888888888</v>
      </c>
      <c r="Z21" s="30">
        <f t="shared" si="4"/>
        <v>2.9200042718617976</v>
      </c>
    </row>
    <row r="22" spans="1:26" ht="17.25" customHeight="1">
      <c r="A22" s="13" t="s">
        <v>16</v>
      </c>
      <c r="B22" s="14" t="s">
        <v>6</v>
      </c>
      <c r="C22" s="38">
        <v>231</v>
      </c>
      <c r="D22" s="38">
        <v>242</v>
      </c>
      <c r="E22" s="38">
        <v>211</v>
      </c>
      <c r="F22" s="38">
        <v>221</v>
      </c>
      <c r="G22" s="35">
        <f t="shared" si="0"/>
        <v>20</v>
      </c>
      <c r="H22" s="36">
        <v>130.63</v>
      </c>
      <c r="I22" s="39">
        <v>235.79</v>
      </c>
      <c r="J22" s="15">
        <f t="shared" si="1"/>
        <v>30801.247699999996</v>
      </c>
      <c r="K22" s="40">
        <v>392.33</v>
      </c>
      <c r="L22" s="15">
        <f t="shared" si="9"/>
        <v>5967.3393</v>
      </c>
      <c r="M22" s="44">
        <v>713</v>
      </c>
      <c r="N22" s="16">
        <f>M22*15.21</f>
        <v>10844.730000000001</v>
      </c>
      <c r="O22" s="43">
        <v>35.41</v>
      </c>
      <c r="P22" s="16">
        <f t="shared" si="10"/>
        <v>45342.505</v>
      </c>
      <c r="Q22" s="16"/>
      <c r="R22" s="16"/>
      <c r="S22" s="41">
        <v>5967.4</v>
      </c>
      <c r="T22" s="16">
        <v>702.3</v>
      </c>
      <c r="U22" s="16">
        <v>0.03</v>
      </c>
      <c r="V22" s="16">
        <v>0.00353</v>
      </c>
      <c r="W22" s="16">
        <f t="shared" si="11"/>
        <v>320.45949</v>
      </c>
      <c r="X22" s="16">
        <f t="shared" si="2"/>
        <v>2752.24347</v>
      </c>
      <c r="Y22" s="29">
        <f t="shared" si="3"/>
        <v>14.980050000000004</v>
      </c>
      <c r="Z22" s="30">
        <f t="shared" si="4"/>
        <v>4.512368456709791</v>
      </c>
    </row>
    <row r="23" spans="1:26" ht="17.25" customHeight="1">
      <c r="A23" s="13" t="s">
        <v>16</v>
      </c>
      <c r="B23" s="14">
        <v>7</v>
      </c>
      <c r="C23" s="38">
        <v>53</v>
      </c>
      <c r="D23" s="38">
        <v>39</v>
      </c>
      <c r="E23" s="38">
        <v>0</v>
      </c>
      <c r="F23" s="38">
        <v>0</v>
      </c>
      <c r="G23" s="35">
        <f t="shared" si="0"/>
        <v>53</v>
      </c>
      <c r="H23" s="36">
        <v>62.37</v>
      </c>
      <c r="I23" s="39">
        <v>0</v>
      </c>
      <c r="J23" s="15">
        <f t="shared" si="1"/>
        <v>0</v>
      </c>
      <c r="K23" s="40">
        <v>0</v>
      </c>
      <c r="L23" s="15">
        <f t="shared" si="9"/>
        <v>0</v>
      </c>
      <c r="M23" s="44">
        <v>148</v>
      </c>
      <c r="N23" s="16">
        <v>-19076.13</v>
      </c>
      <c r="O23" s="43">
        <v>8.4</v>
      </c>
      <c r="P23" s="16">
        <f t="shared" si="10"/>
        <v>10756.2</v>
      </c>
      <c r="Q23" s="17"/>
      <c r="R23" s="17"/>
      <c r="S23" s="41">
        <v>665.1</v>
      </c>
      <c r="T23" s="16">
        <v>358.5</v>
      </c>
      <c r="U23" s="16">
        <v>0.029</v>
      </c>
      <c r="V23" s="16">
        <v>0.0157</v>
      </c>
      <c r="W23" s="16">
        <f t="shared" si="11"/>
        <v>158.13076500000003</v>
      </c>
      <c r="X23" s="16">
        <f t="shared" si="2"/>
        <v>648.429705</v>
      </c>
      <c r="Y23" s="29">
        <f>(N23-L23-W23)/G23/15.21</f>
        <v>-23.859998716087976</v>
      </c>
      <c r="Z23" s="30">
        <f t="shared" si="4"/>
        <v>3.0577624992058956</v>
      </c>
    </row>
    <row r="24" spans="1:26" ht="17.25" customHeight="1">
      <c r="A24" s="13" t="s">
        <v>16</v>
      </c>
      <c r="B24" s="14">
        <v>11</v>
      </c>
      <c r="C24" s="38">
        <v>168</v>
      </c>
      <c r="D24" s="38">
        <v>162</v>
      </c>
      <c r="E24" s="38">
        <v>164</v>
      </c>
      <c r="F24" s="38">
        <v>158</v>
      </c>
      <c r="G24" s="35">
        <f t="shared" si="0"/>
        <v>4</v>
      </c>
      <c r="H24" s="36">
        <v>88.35</v>
      </c>
      <c r="I24" s="39">
        <v>314.42</v>
      </c>
      <c r="J24" s="15">
        <f t="shared" si="1"/>
        <v>27779.007</v>
      </c>
      <c r="K24" s="40">
        <v>458.76</v>
      </c>
      <c r="L24" s="15">
        <f t="shared" si="9"/>
        <v>6977.7396</v>
      </c>
      <c r="M24" s="44">
        <v>491</v>
      </c>
      <c r="N24" s="16">
        <f>M24*15.21</f>
        <v>7468.110000000001</v>
      </c>
      <c r="O24" s="43">
        <v>23.62</v>
      </c>
      <c r="P24" s="16">
        <f t="shared" si="10"/>
        <v>30245.41</v>
      </c>
      <c r="Q24" s="17"/>
      <c r="R24" s="17"/>
      <c r="S24" s="41">
        <v>3322.5</v>
      </c>
      <c r="T24" s="16">
        <v>535.7</v>
      </c>
      <c r="U24" s="16">
        <v>0.03</v>
      </c>
      <c r="V24" s="16">
        <v>0.00484</v>
      </c>
      <c r="W24" s="16">
        <f t="shared" si="11"/>
        <v>244.43991000000003</v>
      </c>
      <c r="X24" s="16">
        <f t="shared" si="2"/>
        <v>1419.87285</v>
      </c>
      <c r="Y24" s="29">
        <f t="shared" si="3"/>
        <v>4.042250000000011</v>
      </c>
      <c r="Z24" s="30">
        <f t="shared" si="4"/>
        <v>2.9613190435766796</v>
      </c>
    </row>
    <row r="25" spans="1:26" ht="17.25" customHeight="1">
      <c r="A25" s="13" t="s">
        <v>16</v>
      </c>
      <c r="B25" s="14" t="s">
        <v>17</v>
      </c>
      <c r="C25" s="38">
        <v>243</v>
      </c>
      <c r="D25" s="38">
        <v>251</v>
      </c>
      <c r="E25" s="38">
        <v>224</v>
      </c>
      <c r="F25" s="38">
        <v>231</v>
      </c>
      <c r="G25" s="35">
        <f t="shared" si="0"/>
        <v>19</v>
      </c>
      <c r="H25" s="36">
        <v>173.75</v>
      </c>
      <c r="I25" s="39">
        <v>312.66</v>
      </c>
      <c r="J25" s="15">
        <f t="shared" si="1"/>
        <v>54324.675</v>
      </c>
      <c r="K25" s="40">
        <v>395.94</v>
      </c>
      <c r="L25" s="15">
        <f t="shared" si="9"/>
        <v>6022.2474</v>
      </c>
      <c r="M25" s="44">
        <v>930</v>
      </c>
      <c r="N25" s="16">
        <f t="shared" si="12"/>
        <v>14145.300000000001</v>
      </c>
      <c r="O25" s="43">
        <v>52.63</v>
      </c>
      <c r="P25" s="16">
        <f t="shared" si="10"/>
        <v>67392.715</v>
      </c>
      <c r="Q25" s="16"/>
      <c r="R25" s="16"/>
      <c r="S25" s="41">
        <v>6345.5</v>
      </c>
      <c r="T25" s="16">
        <v>695.7</v>
      </c>
      <c r="U25" s="16">
        <v>0.03</v>
      </c>
      <c r="V25" s="16">
        <v>0.00328</v>
      </c>
      <c r="W25" s="16">
        <f t="shared" si="11"/>
        <v>317.44791000000004</v>
      </c>
      <c r="X25" s="16">
        <f t="shared" si="2"/>
        <v>3626.3362500000003</v>
      </c>
      <c r="Y25" s="29">
        <f t="shared" si="3"/>
        <v>27.009947368421056</v>
      </c>
      <c r="Z25" s="30">
        <f t="shared" si="4"/>
        <v>2.8600390003786424</v>
      </c>
    </row>
    <row r="26" spans="1:26" ht="17.25" customHeight="1">
      <c r="A26" s="13" t="s">
        <v>16</v>
      </c>
      <c r="B26" s="14" t="s">
        <v>18</v>
      </c>
      <c r="C26" s="38">
        <v>280</v>
      </c>
      <c r="D26" s="38">
        <v>289</v>
      </c>
      <c r="E26" s="38">
        <v>73</v>
      </c>
      <c r="F26" s="38">
        <v>72</v>
      </c>
      <c r="G26" s="35">
        <f t="shared" si="0"/>
        <v>207</v>
      </c>
      <c r="H26" s="36">
        <v>85.7</v>
      </c>
      <c r="I26" s="39">
        <v>105.28</v>
      </c>
      <c r="J26" s="15">
        <f t="shared" si="1"/>
        <v>9022.496000000001</v>
      </c>
      <c r="K26" s="40">
        <v>51.2</v>
      </c>
      <c r="L26" s="15">
        <f t="shared" si="9"/>
        <v>778.7520000000001</v>
      </c>
      <c r="M26" s="44">
        <v>1977</v>
      </c>
      <c r="N26" s="16">
        <f>M26*15.21</f>
        <v>30070.170000000002</v>
      </c>
      <c r="O26" s="43">
        <v>43.04</v>
      </c>
      <c r="P26" s="16">
        <f t="shared" si="10"/>
        <v>55112.72</v>
      </c>
      <c r="Q26" s="17"/>
      <c r="R26" s="17"/>
      <c r="S26" s="41">
        <v>4181.9</v>
      </c>
      <c r="T26" s="16">
        <v>1414</v>
      </c>
      <c r="U26" s="16">
        <v>0.029</v>
      </c>
      <c r="V26" s="16">
        <v>0.00979</v>
      </c>
      <c r="W26" s="16">
        <f t="shared" si="11"/>
        <v>623.70126</v>
      </c>
      <c r="X26" s="16">
        <f t="shared" si="2"/>
        <v>3514.2142000000003</v>
      </c>
      <c r="Y26" s="29">
        <f>(N26-L26-W26)/G26/15.21</f>
        <v>9.105285024154588</v>
      </c>
      <c r="Z26" s="30">
        <f t="shared" si="4"/>
        <v>2.400014081251867</v>
      </c>
    </row>
    <row r="27" spans="1:26" ht="17.25" customHeight="1">
      <c r="A27" s="13" t="s">
        <v>16</v>
      </c>
      <c r="B27" s="14" t="s">
        <v>19</v>
      </c>
      <c r="C27" s="38">
        <v>150</v>
      </c>
      <c r="D27" s="38">
        <v>148</v>
      </c>
      <c r="E27" s="38">
        <v>118</v>
      </c>
      <c r="F27" s="38">
        <v>120</v>
      </c>
      <c r="G27" s="35">
        <f t="shared" si="0"/>
        <v>32</v>
      </c>
      <c r="H27" s="36">
        <v>83.8</v>
      </c>
      <c r="I27" s="39">
        <v>202.09</v>
      </c>
      <c r="J27" s="15">
        <f t="shared" si="1"/>
        <v>16935.142</v>
      </c>
      <c r="K27" s="40">
        <v>251.74</v>
      </c>
      <c r="L27" s="15">
        <f t="shared" si="9"/>
        <v>3828.9654000000005</v>
      </c>
      <c r="M27" s="44">
        <v>459</v>
      </c>
      <c r="N27" s="16">
        <f t="shared" si="12"/>
        <v>6981.39</v>
      </c>
      <c r="O27" s="43">
        <v>24.95</v>
      </c>
      <c r="P27" s="16">
        <f t="shared" si="10"/>
        <v>31948.475</v>
      </c>
      <c r="Q27" s="16"/>
      <c r="R27" s="16"/>
      <c r="S27" s="41">
        <v>3911.5</v>
      </c>
      <c r="T27" s="16">
        <v>460.2</v>
      </c>
      <c r="U27" s="16">
        <v>0.03</v>
      </c>
      <c r="V27" s="16">
        <v>0.00353</v>
      </c>
      <c r="W27" s="16">
        <f t="shared" si="11"/>
        <v>209.98926</v>
      </c>
      <c r="X27" s="16">
        <f t="shared" si="2"/>
        <v>1156.9427999999998</v>
      </c>
      <c r="Y27" s="29">
        <f t="shared" si="3"/>
        <v>6.045437499999999</v>
      </c>
      <c r="Z27" s="30">
        <f t="shared" si="4"/>
        <v>5.167209949284009</v>
      </c>
    </row>
    <row r="28" spans="1:26" ht="17.25" customHeight="1">
      <c r="A28" s="13" t="s">
        <v>16</v>
      </c>
      <c r="B28" s="19" t="s">
        <v>20</v>
      </c>
      <c r="C28" s="38">
        <v>223</v>
      </c>
      <c r="D28" s="38">
        <v>235</v>
      </c>
      <c r="E28" s="38">
        <v>182</v>
      </c>
      <c r="F28" s="38">
        <v>189</v>
      </c>
      <c r="G28" s="35">
        <f t="shared" si="0"/>
        <v>41</v>
      </c>
      <c r="H28" s="36">
        <v>179.66</v>
      </c>
      <c r="I28" s="39">
        <v>237.32</v>
      </c>
      <c r="J28" s="20">
        <f t="shared" si="1"/>
        <v>42636.911199999995</v>
      </c>
      <c r="K28" s="40">
        <v>420</v>
      </c>
      <c r="L28" s="20">
        <f t="shared" si="9"/>
        <v>6388.200000000001</v>
      </c>
      <c r="M28" s="44">
        <v>641</v>
      </c>
      <c r="N28" s="21">
        <f t="shared" si="12"/>
        <v>9749.61</v>
      </c>
      <c r="O28" s="43">
        <v>50.31</v>
      </c>
      <c r="P28" s="21">
        <f t="shared" si="10"/>
        <v>64421.955</v>
      </c>
      <c r="Q28" s="21"/>
      <c r="R28" s="21"/>
      <c r="S28" s="41">
        <v>5485.6</v>
      </c>
      <c r="T28" s="21">
        <v>817.7</v>
      </c>
      <c r="U28" s="21">
        <v>0.03</v>
      </c>
      <c r="V28" s="21">
        <v>0.00447</v>
      </c>
      <c r="W28" s="21">
        <f t="shared" si="11"/>
        <v>373.11651</v>
      </c>
      <c r="X28" s="21">
        <f t="shared" si="2"/>
        <v>4407.23946</v>
      </c>
      <c r="Y28" s="29">
        <f t="shared" si="3"/>
        <v>4.791926829268292</v>
      </c>
      <c r="Z28" s="30">
        <f t="shared" si="4"/>
        <v>2.3591722494793697</v>
      </c>
    </row>
    <row r="29" spans="1:26" ht="17.25" customHeight="1">
      <c r="A29" s="13" t="s">
        <v>16</v>
      </c>
      <c r="B29" s="22" t="s">
        <v>21</v>
      </c>
      <c r="C29" s="38">
        <v>200</v>
      </c>
      <c r="D29" s="38">
        <v>205</v>
      </c>
      <c r="E29" s="38">
        <v>165</v>
      </c>
      <c r="F29" s="38">
        <v>166</v>
      </c>
      <c r="G29" s="35">
        <f t="shared" si="0"/>
        <v>35</v>
      </c>
      <c r="H29" s="36">
        <v>166.01</v>
      </c>
      <c r="I29" s="39">
        <v>162.56</v>
      </c>
      <c r="J29" s="23">
        <f t="shared" si="1"/>
        <v>26986.5856</v>
      </c>
      <c r="K29" s="40">
        <v>140.04</v>
      </c>
      <c r="L29" s="23">
        <f t="shared" si="9"/>
        <v>2130.0084</v>
      </c>
      <c r="M29" s="44">
        <v>810</v>
      </c>
      <c r="N29" s="16">
        <f t="shared" si="12"/>
        <v>12320.1</v>
      </c>
      <c r="O29" s="43">
        <v>40.05</v>
      </c>
      <c r="P29" s="16">
        <f t="shared" si="10"/>
        <v>51284.024999999994</v>
      </c>
      <c r="Q29" s="17"/>
      <c r="R29" s="17"/>
      <c r="S29" s="41">
        <v>4670</v>
      </c>
      <c r="T29" s="16">
        <v>468.6</v>
      </c>
      <c r="U29" s="16">
        <v>0.03</v>
      </c>
      <c r="V29" s="16">
        <v>0.00301</v>
      </c>
      <c r="W29" s="16">
        <f t="shared" si="11"/>
        <v>213.82218</v>
      </c>
      <c r="X29" s="16">
        <f t="shared" si="2"/>
        <v>2333.76858</v>
      </c>
      <c r="Y29" s="29">
        <f t="shared" si="3"/>
        <v>18.740057142857143</v>
      </c>
      <c r="Z29" s="30">
        <f t="shared" si="4"/>
        <v>3.7800942834768985</v>
      </c>
    </row>
    <row r="30" spans="1:26" ht="12.75">
      <c r="A30" s="24"/>
      <c r="B30" s="24"/>
      <c r="C30" s="25"/>
      <c r="D30" s="25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>
      <c r="A31" s="24"/>
      <c r="B31" s="24"/>
      <c r="C31" s="25"/>
      <c r="D31" s="25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>
      <c r="A32" s="24"/>
      <c r="B32" s="24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</sheetData>
  <sheetProtection/>
  <mergeCells count="2">
    <mergeCell ref="A2:Z2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ГИРЦ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Гл. бухгалтер</cp:lastModifiedBy>
  <cp:lastPrinted>2016-07-13T07:50:38Z</cp:lastPrinted>
  <dcterms:created xsi:type="dcterms:W3CDTF">2012-09-26T11:06:49Z</dcterms:created>
  <dcterms:modified xsi:type="dcterms:W3CDTF">2016-07-14T08:18:33Z</dcterms:modified>
  <cp:category/>
  <cp:version/>
  <cp:contentType/>
  <cp:contentStatus/>
</cp:coreProperties>
</file>