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9150" activeTab="0"/>
  </bookViews>
  <sheets>
    <sheet name="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<sst xmlns="http://schemas.openxmlformats.org/spreadsheetml/2006/main" count="73" uniqueCount="64">
  <si>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</si>
  <si>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</si>
  <si>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</si>
  <si>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</si>
  <si>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</si>
  <si>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</si>
  <si>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</si>
  <si>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Васильковского 1-офис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</si>
  <si>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</si>
  <si>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</si>
  <si>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</si>
  <si>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</si>
  <si>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</si>
  <si>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</si>
  <si>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</si>
  <si>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</si>
  <si>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</si>
  <si>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Итого</t>
  </si>
  <si>
    <t>Учебная 7</t>
  </si>
  <si>
    <t>Александровка 2</t>
  </si>
  <si>
    <t>ср. мес
 t</t>
  </si>
  <si>
    <t xml:space="preserve">итого 
м3
</t>
  </si>
  <si>
    <t xml:space="preserve">цена
</t>
  </si>
  <si>
    <t xml:space="preserve">сумма
</t>
  </si>
  <si>
    <t xml:space="preserve">Адрес
</t>
  </si>
  <si>
    <t xml:space="preserve">(тепло)
ст-ть 
1 м2
</t>
  </si>
  <si>
    <t>Хильченко И.И.</t>
  </si>
  <si>
    <t>Утверждаю:</t>
  </si>
  <si>
    <t xml:space="preserve">пло-
щадь
(м2)
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</si>
  <si>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</si>
  <si>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</si>
  <si>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</si>
  <si>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</si>
  <si>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</si>
  <si>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</si>
  <si>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</si>
  <si>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</si>
  <si>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t xml:space="preserve">Расчет  Гкал и  стоимости  1 м3 горячей воды  по ИПУ за 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</si>
  <si>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</si>
  <si>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</si>
  <si>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t xml:space="preserve">цена
1 м3
горячей воды.
</t>
  </si>
  <si>
    <t xml:space="preserve">Тариф Гкал /пр.РЭК/
</t>
  </si>
  <si>
    <t xml:space="preserve">ГВС
тн
</t>
  </si>
  <si>
    <t xml:space="preserve">тн*t=
Гкал
</t>
  </si>
  <si>
    <t xml:space="preserve">ХВС
тн 
</t>
  </si>
  <si>
    <r>
      <t>Гкал</t>
    </r>
    <r>
      <rPr>
        <sz val="9"/>
        <rFont val="Arial Cyr"/>
        <family val="0"/>
      </rPr>
      <t xml:space="preserve"> горяч.
воды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</si>
  <si>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>Гкал</t>
    </r>
    <r>
      <rPr>
        <sz val="9"/>
        <rFont val="Arial Cyr"/>
        <family val="0"/>
      </rPr>
      <t xml:space="preserve"> хол.
воды (из тн)
</t>
    </r>
  </si>
  <si>
    <t>ГВС + ХВС
тн</t>
  </si>
  <si>
    <t>Баскакова 14 (3 п)</t>
  </si>
  <si>
    <t>Баскакова 14 (4-5 п)</t>
  </si>
  <si>
    <t>Баскакова 14 (1-2 п)</t>
  </si>
  <si>
    <t xml:space="preserve">Расчет  Гкал ОТОПЛЕНИЯ и  стоимости  1 м3 горячей воды  по ИПУ за </t>
  </si>
  <si>
    <t>(тепло) ст-ть 1м2</t>
  </si>
  <si>
    <t>март</t>
  </si>
  <si>
    <t>Карачарово 1А-ГВС</t>
  </si>
  <si>
    <t>Карачарово 1А-отоп</t>
  </si>
  <si>
    <t>Карачарово 1Б-ГВС</t>
  </si>
  <si>
    <t>Карачарово 1Б-отоп</t>
  </si>
  <si>
    <t>Карачарово 3-ГВС</t>
  </si>
  <si>
    <t>Карачарово 3-отоп</t>
  </si>
  <si>
    <r>
      <t xml:space="preserve">Итого 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
гор.
воды
</t>
    </r>
  </si>
  <si>
    <r>
      <t xml:space="preserve">тепло 
</t>
    </r>
    <r>
      <rPr>
        <b/>
        <u val="single"/>
        <sz val="10"/>
        <rFont val="Arial Cyr"/>
        <family val="0"/>
      </rPr>
      <t>Гкал</t>
    </r>
    <r>
      <rPr>
        <b/>
        <sz val="10"/>
        <rFont val="Arial Cyr"/>
        <family val="0"/>
      </rPr>
      <t xml:space="preserve">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</si>
  <si>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ОДПУ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</si>
  <si>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*ОДПУ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</si>
</sst>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u val="single"/>
      <sz val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i/>
      <sz val="7"/>
      <name val="Arial Cyr"/>
      <family val="0"/>
    </font>
    <font>
      <b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/>
    </xf>
    <xf numFmtId="165" fontId="29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5" fontId="29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5" fontId="24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165" fontId="23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V175"/>
  <sheetViews>
    <sheetView tabSelected="1" workbookViewId="0" topLeftCell="A1">
      <selection activeCell="L41" sqref="L41"/>
    </sheetView>
  </sheetViews>
  <sheetFormatPr defaultColWidth="9.00390625" defaultRowHeight="12.75"/>
  <cols>
    <col min="1" max="1" width="16.625" style="62" customWidth="1"/>
    <col min="2" max="2" width="9.00390625" style="62" customWidth="1"/>
    <col min="3" max="3" width="7.00390625" style="62" customWidth="1"/>
    <col min="4" max="4" width="8.875" style="62" customWidth="1"/>
    <col min="5" max="5" width="7.625" style="62" customWidth="1"/>
    <col min="6" max="6" width="6.75390625" style="62" customWidth="1"/>
    <col min="7" max="7" width="7.125" style="62" customWidth="1"/>
    <col min="8" max="8" width="7.625" style="62" customWidth="1"/>
    <col min="9" max="9" width="6.875" style="62" customWidth="1"/>
    <col min="10" max="10" width="7.75390625" style="62" customWidth="1"/>
    <col min="11" max="11" width="7.875" style="62" customWidth="1"/>
    <col min="12" max="12" width="8.625" style="62" customWidth="1"/>
    <col min="13" max="13" width="8.25390625" style="62" customWidth="1"/>
    <col min="14" max="14" width="8.625" style="62" customWidth="1"/>
    <col min="15" max="15" width="7.25390625" style="62" customWidth="1"/>
    <col min="16" max="16" width="7.00390625" style="62" customWidth="1"/>
    <col min="17" max="17" width="8.375" style="62" customWidth="1"/>
    <col min="18" max="18" width="9.25390625" style="62" customWidth="1"/>
    <col min="19" max="19" width="7.25390625" style="63" customWidth="1"/>
    <col min="20" max="20" width="6.875" style="62" customWidth="1"/>
    <col min="21" max="21" width="7.00390625" style="62" customWidth="1"/>
    <col min="22" max="16384" width="9.125" style="62" customWidth="1"/>
  </cols>
  <sheetData>
    <row r="1" spans="1:19" s="53" customFormat="1" ht="37.5" customHeight="1">
      <c r="A1" s="20" t="s">
        <v>37</v>
      </c>
      <c r="B1" s="20"/>
      <c r="C1" s="20"/>
      <c r="D1" s="20"/>
      <c r="E1" s="20"/>
      <c r="F1" s="21"/>
      <c r="G1" s="22"/>
      <c r="H1" s="23" t="s">
        <v>53</v>
      </c>
      <c r="I1" s="23"/>
      <c r="J1" s="24">
        <v>2015</v>
      </c>
      <c r="K1" s="22"/>
      <c r="L1" s="22" t="s">
        <v>27</v>
      </c>
      <c r="M1" s="22"/>
      <c r="N1" s="22"/>
      <c r="O1" s="22"/>
      <c r="P1" s="22"/>
      <c r="Q1" s="22" t="s">
        <v>26</v>
      </c>
      <c r="R1" s="22"/>
      <c r="S1" s="22"/>
    </row>
    <row r="2" spans="1:19" s="53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7"/>
      <c r="S2" s="54"/>
    </row>
    <row r="3" spans="1:19" s="53" customFormat="1" ht="25.5" customHeight="1">
      <c r="A3" s="28" t="s">
        <v>24</v>
      </c>
      <c r="B3" s="29" t="s">
        <v>31</v>
      </c>
      <c r="C3" s="29" t="s">
        <v>32</v>
      </c>
      <c r="D3" s="29" t="s">
        <v>21</v>
      </c>
      <c r="E3" s="29" t="s">
        <v>20</v>
      </c>
      <c r="F3" s="29" t="s">
        <v>33</v>
      </c>
      <c r="G3" s="13" t="s">
        <v>38</v>
      </c>
      <c r="H3" s="13" t="s">
        <v>35</v>
      </c>
      <c r="I3" s="30" t="s">
        <v>60</v>
      </c>
      <c r="J3" s="29" t="s">
        <v>41</v>
      </c>
      <c r="K3" s="29" t="s">
        <v>29</v>
      </c>
      <c r="L3" s="29" t="s">
        <v>34</v>
      </c>
      <c r="M3" s="30" t="s">
        <v>30</v>
      </c>
      <c r="N3" s="29" t="s">
        <v>36</v>
      </c>
      <c r="O3" s="29" t="s">
        <v>39</v>
      </c>
      <c r="P3" s="19" t="s">
        <v>61</v>
      </c>
      <c r="Q3" s="29" t="s">
        <v>28</v>
      </c>
      <c r="R3" s="55" t="s">
        <v>23</v>
      </c>
      <c r="S3" s="56" t="s">
        <v>25</v>
      </c>
    </row>
    <row r="4" spans="1:19" s="53" customFormat="1" ht="70.5" customHeight="1">
      <c r="A4" s="31"/>
      <c r="B4" s="14"/>
      <c r="C4" s="14"/>
      <c r="D4" s="14"/>
      <c r="E4" s="14"/>
      <c r="F4" s="14"/>
      <c r="G4" s="14"/>
      <c r="H4" s="14"/>
      <c r="I4" s="32"/>
      <c r="J4" s="14"/>
      <c r="K4" s="14"/>
      <c r="L4" s="14"/>
      <c r="M4" s="32"/>
      <c r="N4" s="14"/>
      <c r="O4" s="14"/>
      <c r="P4" s="57"/>
      <c r="Q4" s="14"/>
      <c r="R4" s="58"/>
      <c r="S4" s="59"/>
    </row>
    <row r="5" spans="1:19" s="10" customFormat="1" ht="10.5" customHeight="1">
      <c r="A5" s="33"/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33">
        <v>17</v>
      </c>
      <c r="S5" s="33">
        <v>18</v>
      </c>
    </row>
    <row r="6" spans="1:21" ht="12.75">
      <c r="A6" s="1" t="s">
        <v>0</v>
      </c>
      <c r="B6" s="2">
        <v>394.428</v>
      </c>
      <c r="C6" s="1">
        <v>0</v>
      </c>
      <c r="D6" s="1">
        <f aca="true" t="shared" si="0" ref="D6:D27">B6+C6</f>
        <v>394.428</v>
      </c>
      <c r="E6" s="34">
        <v>0.05973</v>
      </c>
      <c r="F6" s="3">
        <f aca="true" t="shared" si="1" ref="F6:F27">D6*E6</f>
        <v>23.55918444</v>
      </c>
      <c r="G6" s="3">
        <f aca="true" t="shared" si="2" ref="G6:G16">B6*14.49/1050.67</f>
        <v>5.439635394557758</v>
      </c>
      <c r="H6" s="3">
        <f aca="true" t="shared" si="3" ref="H6:H27">C6*13.98/1050.67</f>
        <v>0</v>
      </c>
      <c r="I6" s="9">
        <f aca="true" t="shared" si="4" ref="I6:I27">F6+G6+H6</f>
        <v>28.998819834557757</v>
      </c>
      <c r="J6" s="1">
        <v>1050.67</v>
      </c>
      <c r="K6" s="1">
        <f aca="true" t="shared" si="5" ref="K6:K27">I6*J6</f>
        <v>30468.1900355748</v>
      </c>
      <c r="L6" s="35">
        <f aca="true" t="shared" si="6" ref="L6:L27">D6</f>
        <v>394.428</v>
      </c>
      <c r="M6" s="36">
        <f aca="true" t="shared" si="7" ref="M6:M27">K6/L6</f>
        <v>77.2465191</v>
      </c>
      <c r="N6" s="2">
        <v>220.392</v>
      </c>
      <c r="O6" s="3">
        <f aca="true" t="shared" si="8" ref="O6:O27">G6+H6+N6</f>
        <v>225.83163539455776</v>
      </c>
      <c r="P6" s="37">
        <f aca="true" t="shared" si="9" ref="P6:P27">O6-I6</f>
        <v>196.83281556</v>
      </c>
      <c r="Q6" s="60">
        <v>9290.5</v>
      </c>
      <c r="R6" s="60">
        <f aca="true" t="shared" si="10" ref="R6:R28">P6*J6</f>
        <v>206806.3343244252</v>
      </c>
      <c r="S6" s="61">
        <f aca="true" t="shared" si="11" ref="S6:S28">R6/Q6</f>
        <v>22.25997893810077</v>
      </c>
      <c r="U6" s="63"/>
    </row>
    <row r="7" spans="1:21" ht="12.75">
      <c r="A7" s="1" t="s">
        <v>19</v>
      </c>
      <c r="B7" s="2">
        <v>44.968</v>
      </c>
      <c r="C7" s="1">
        <v>75</v>
      </c>
      <c r="D7" s="1">
        <f t="shared" si="0"/>
        <v>119.968</v>
      </c>
      <c r="E7" s="34">
        <v>0.06132</v>
      </c>
      <c r="F7" s="3">
        <f t="shared" si="1"/>
        <v>7.35643776</v>
      </c>
      <c r="G7" s="3">
        <f t="shared" si="2"/>
        <v>0.620162677148867</v>
      </c>
      <c r="H7" s="3">
        <f t="shared" si="3"/>
        <v>0.9979346512225532</v>
      </c>
      <c r="I7" s="9">
        <f t="shared" si="4"/>
        <v>8.974535088371422</v>
      </c>
      <c r="J7" s="1">
        <v>1050.67</v>
      </c>
      <c r="K7" s="1">
        <f t="shared" si="5"/>
        <v>9429.274781299202</v>
      </c>
      <c r="L7" s="2">
        <f t="shared" si="6"/>
        <v>119.968</v>
      </c>
      <c r="M7" s="36">
        <f t="shared" si="7"/>
        <v>78.5982493773273</v>
      </c>
      <c r="N7" s="2">
        <v>65</v>
      </c>
      <c r="O7" s="3">
        <f t="shared" si="8"/>
        <v>66.61809732837142</v>
      </c>
      <c r="P7" s="37">
        <f t="shared" si="9"/>
        <v>57.643562239999994</v>
      </c>
      <c r="Q7" s="60">
        <v>2954.1</v>
      </c>
      <c r="R7" s="60">
        <f t="shared" si="10"/>
        <v>60564.361538700796</v>
      </c>
      <c r="S7" s="61">
        <f t="shared" si="11"/>
        <v>20.50179802264676</v>
      </c>
      <c r="U7" s="63"/>
    </row>
    <row r="8" spans="1:21" ht="12.75">
      <c r="A8" s="1" t="s">
        <v>1</v>
      </c>
      <c r="B8" s="2">
        <v>45.098</v>
      </c>
      <c r="C8" s="1">
        <v>759</v>
      </c>
      <c r="D8" s="1">
        <f t="shared" si="0"/>
        <v>804.098</v>
      </c>
      <c r="E8" s="34">
        <v>0.05812</v>
      </c>
      <c r="F8" s="3">
        <f t="shared" si="1"/>
        <v>46.73417576</v>
      </c>
      <c r="G8" s="3">
        <f t="shared" si="2"/>
        <v>0.6219555331359988</v>
      </c>
      <c r="H8" s="3">
        <f t="shared" si="3"/>
        <v>10.099098670372237</v>
      </c>
      <c r="I8" s="9">
        <f t="shared" si="4"/>
        <v>57.45522996350823</v>
      </c>
      <c r="J8" s="1">
        <v>1050.67</v>
      </c>
      <c r="K8" s="1">
        <f t="shared" si="5"/>
        <v>60366.4864657592</v>
      </c>
      <c r="L8" s="35">
        <f t="shared" si="6"/>
        <v>804.098</v>
      </c>
      <c r="M8" s="36">
        <f t="shared" si="7"/>
        <v>75.07354385380786</v>
      </c>
      <c r="N8" s="2">
        <v>272.753</v>
      </c>
      <c r="O8" s="3">
        <f t="shared" si="8"/>
        <v>283.4740542035082</v>
      </c>
      <c r="P8" s="37">
        <f t="shared" si="9"/>
        <v>226.01882424</v>
      </c>
      <c r="Q8" s="60">
        <v>9725.3</v>
      </c>
      <c r="R8" s="60">
        <f t="shared" si="10"/>
        <v>237471.1980642408</v>
      </c>
      <c r="S8" s="61">
        <f t="shared" si="11"/>
        <v>24.41787894093147</v>
      </c>
      <c r="U8" s="63"/>
    </row>
    <row r="9" spans="1:21" ht="12.75">
      <c r="A9" s="1" t="s">
        <v>2</v>
      </c>
      <c r="B9" s="2">
        <v>39.551</v>
      </c>
      <c r="C9" s="1">
        <v>602</v>
      </c>
      <c r="D9" s="1">
        <f t="shared" si="0"/>
        <v>641.551</v>
      </c>
      <c r="E9" s="34">
        <v>0.05822</v>
      </c>
      <c r="F9" s="3">
        <f t="shared" si="1"/>
        <v>37.35109922</v>
      </c>
      <c r="G9" s="3">
        <f t="shared" si="2"/>
        <v>0.5454557472850657</v>
      </c>
      <c r="H9" s="3">
        <f t="shared" si="3"/>
        <v>8.010088800479695</v>
      </c>
      <c r="I9" s="9">
        <f t="shared" si="4"/>
        <v>45.90664376776476</v>
      </c>
      <c r="J9" s="1">
        <v>1050.67</v>
      </c>
      <c r="K9" s="1">
        <f t="shared" si="5"/>
        <v>48232.733407477404</v>
      </c>
      <c r="L9" s="2">
        <f t="shared" si="6"/>
        <v>641.551</v>
      </c>
      <c r="M9" s="36">
        <f t="shared" si="7"/>
        <v>75.18144840780764</v>
      </c>
      <c r="N9" s="2">
        <v>182.33</v>
      </c>
      <c r="O9" s="3">
        <f t="shared" si="8"/>
        <v>190.88554454776477</v>
      </c>
      <c r="P9" s="37">
        <f t="shared" si="9"/>
        <v>144.97890078</v>
      </c>
      <c r="Q9" s="60">
        <v>6610</v>
      </c>
      <c r="R9" s="60">
        <f t="shared" si="10"/>
        <v>152324.9816825226</v>
      </c>
      <c r="S9" s="61">
        <f t="shared" si="11"/>
        <v>23.044626578293887</v>
      </c>
      <c r="U9" s="63"/>
    </row>
    <row r="10" spans="1:21" ht="12.75">
      <c r="A10" s="1" t="s">
        <v>3</v>
      </c>
      <c r="B10" s="2">
        <v>480.963</v>
      </c>
      <c r="C10" s="1">
        <v>0</v>
      </c>
      <c r="D10" s="1">
        <f t="shared" si="0"/>
        <v>480.963</v>
      </c>
      <c r="E10" s="34">
        <v>0.06014</v>
      </c>
      <c r="F10" s="3">
        <f t="shared" si="1"/>
        <v>28.92511482</v>
      </c>
      <c r="G10" s="3">
        <f t="shared" si="2"/>
        <v>6.633056877992138</v>
      </c>
      <c r="H10" s="3">
        <f t="shared" si="3"/>
        <v>0</v>
      </c>
      <c r="I10" s="9">
        <f t="shared" si="4"/>
        <v>35.55817169799214</v>
      </c>
      <c r="J10" s="1">
        <v>1050.67</v>
      </c>
      <c r="K10" s="1">
        <f t="shared" si="5"/>
        <v>37359.904257929404</v>
      </c>
      <c r="L10" s="2">
        <f t="shared" si="6"/>
        <v>480.963</v>
      </c>
      <c r="M10" s="36">
        <f t="shared" si="7"/>
        <v>77.6772938</v>
      </c>
      <c r="N10" s="2">
        <v>186.654</v>
      </c>
      <c r="O10" s="3">
        <f t="shared" si="8"/>
        <v>193.28705687799214</v>
      </c>
      <c r="P10" s="37">
        <f t="shared" si="9"/>
        <v>157.72888518000002</v>
      </c>
      <c r="Q10" s="60">
        <v>6343.9</v>
      </c>
      <c r="R10" s="60">
        <f t="shared" si="10"/>
        <v>165721.00779207062</v>
      </c>
      <c r="S10" s="61">
        <f t="shared" si="11"/>
        <v>26.12289093334867</v>
      </c>
      <c r="U10" s="63"/>
    </row>
    <row r="11" spans="1:21" ht="12.75">
      <c r="A11" s="1" t="s">
        <v>4</v>
      </c>
      <c r="B11" s="2">
        <v>496.856</v>
      </c>
      <c r="C11" s="1">
        <v>0</v>
      </c>
      <c r="D11" s="1">
        <f t="shared" si="0"/>
        <v>496.856</v>
      </c>
      <c r="E11" s="34">
        <v>0.05808</v>
      </c>
      <c r="F11" s="3">
        <f t="shared" si="1"/>
        <v>28.85739648</v>
      </c>
      <c r="G11" s="3">
        <f t="shared" si="2"/>
        <v>6.852240418018978</v>
      </c>
      <c r="H11" s="3">
        <f t="shared" si="3"/>
        <v>0</v>
      </c>
      <c r="I11" s="9">
        <f t="shared" si="4"/>
        <v>35.70963689801898</v>
      </c>
      <c r="J11" s="1">
        <v>1050.67</v>
      </c>
      <c r="K11" s="1">
        <f t="shared" si="5"/>
        <v>37519.044199641605</v>
      </c>
      <c r="L11" s="2">
        <f t="shared" si="6"/>
        <v>496.856</v>
      </c>
      <c r="M11" s="36">
        <f t="shared" si="7"/>
        <v>75.5129136</v>
      </c>
      <c r="N11" s="2">
        <v>146.808</v>
      </c>
      <c r="O11" s="3">
        <f t="shared" si="8"/>
        <v>153.66024041801896</v>
      </c>
      <c r="P11" s="37">
        <f t="shared" si="9"/>
        <v>117.95060351999999</v>
      </c>
      <c r="Q11" s="60">
        <v>5989.7</v>
      </c>
      <c r="R11" s="60">
        <f t="shared" si="10"/>
        <v>123927.1606003584</v>
      </c>
      <c r="S11" s="61">
        <f t="shared" si="11"/>
        <v>20.69004467675483</v>
      </c>
      <c r="U11" s="63"/>
    </row>
    <row r="12" spans="1:21" ht="12.75">
      <c r="A12" s="1" t="s">
        <v>5</v>
      </c>
      <c r="B12" s="2">
        <v>518</v>
      </c>
      <c r="C12" s="1">
        <v>0</v>
      </c>
      <c r="D12" s="1">
        <f t="shared" si="0"/>
        <v>518</v>
      </c>
      <c r="E12" s="34">
        <v>0.06092</v>
      </c>
      <c r="F12" s="3">
        <f t="shared" si="1"/>
        <v>31.55656</v>
      </c>
      <c r="G12" s="3">
        <f t="shared" si="2"/>
        <v>7.1438415487260505</v>
      </c>
      <c r="H12" s="3">
        <f t="shared" si="3"/>
        <v>0</v>
      </c>
      <c r="I12" s="9">
        <f t="shared" si="4"/>
        <v>38.70040154872605</v>
      </c>
      <c r="J12" s="1">
        <v>1050.67</v>
      </c>
      <c r="K12" s="1">
        <f t="shared" si="5"/>
        <v>40661.3508952</v>
      </c>
      <c r="L12" s="2">
        <f t="shared" si="6"/>
        <v>518</v>
      </c>
      <c r="M12" s="36">
        <f t="shared" si="7"/>
        <v>78.4968164</v>
      </c>
      <c r="N12" s="2">
        <v>165.903</v>
      </c>
      <c r="O12" s="3">
        <f t="shared" si="8"/>
        <v>173.04684154872604</v>
      </c>
      <c r="P12" s="37">
        <f t="shared" si="9"/>
        <v>134.34643999999997</v>
      </c>
      <c r="Q12" s="60">
        <v>5514.4</v>
      </c>
      <c r="R12" s="60">
        <f t="shared" si="10"/>
        <v>141153.77411479998</v>
      </c>
      <c r="S12" s="61">
        <f t="shared" si="11"/>
        <v>25.597304169955024</v>
      </c>
      <c r="U12" s="63"/>
    </row>
    <row r="13" spans="1:21" ht="12.75">
      <c r="A13" s="1" t="s">
        <v>50</v>
      </c>
      <c r="B13" s="2">
        <v>0</v>
      </c>
      <c r="C13" s="1">
        <v>267</v>
      </c>
      <c r="D13" s="1">
        <f t="shared" si="0"/>
        <v>267</v>
      </c>
      <c r="E13" s="34">
        <v>0.06028</v>
      </c>
      <c r="F13" s="3">
        <f t="shared" si="1"/>
        <v>16.09476</v>
      </c>
      <c r="G13" s="3">
        <f t="shared" si="2"/>
        <v>0</v>
      </c>
      <c r="H13" s="3">
        <f t="shared" si="3"/>
        <v>3.5526473583522895</v>
      </c>
      <c r="I13" s="9">
        <f t="shared" si="4"/>
        <v>19.64740735835229</v>
      </c>
      <c r="J13" s="1">
        <v>1050.67</v>
      </c>
      <c r="K13" s="1">
        <f t="shared" si="5"/>
        <v>20642.941489200002</v>
      </c>
      <c r="L13" s="2">
        <f t="shared" si="6"/>
        <v>267</v>
      </c>
      <c r="M13" s="36">
        <f t="shared" si="7"/>
        <v>77.3143876</v>
      </c>
      <c r="N13" s="2">
        <v>128.7</v>
      </c>
      <c r="O13" s="3">
        <f t="shared" si="8"/>
        <v>132.25264735835228</v>
      </c>
      <c r="P13" s="37">
        <f t="shared" si="9"/>
        <v>112.60523999999998</v>
      </c>
      <c r="Q13" s="60">
        <v>6784.3</v>
      </c>
      <c r="R13" s="60">
        <f t="shared" si="10"/>
        <v>118310.94751079999</v>
      </c>
      <c r="S13" s="61">
        <f t="shared" si="11"/>
        <v>17.438932168506696</v>
      </c>
      <c r="U13" s="63"/>
    </row>
    <row r="14" spans="1:21" ht="12.75">
      <c r="A14" s="1" t="s">
        <v>48</v>
      </c>
      <c r="B14" s="2">
        <v>84.008</v>
      </c>
      <c r="C14" s="1">
        <v>106</v>
      </c>
      <c r="D14" s="1">
        <f t="shared" si="0"/>
        <v>190.00799999999998</v>
      </c>
      <c r="E14" s="34">
        <v>0.0597</v>
      </c>
      <c r="F14" s="3">
        <f t="shared" si="1"/>
        <v>11.3434776</v>
      </c>
      <c r="G14" s="3">
        <f t="shared" si="2"/>
        <v>1.1585711212845136</v>
      </c>
      <c r="H14" s="3">
        <f t="shared" si="3"/>
        <v>1.4104143070612085</v>
      </c>
      <c r="I14" s="9">
        <f t="shared" si="4"/>
        <v>13.912463028345721</v>
      </c>
      <c r="J14" s="1">
        <v>1050.67</v>
      </c>
      <c r="K14" s="1">
        <f t="shared" si="5"/>
        <v>14617.407529992</v>
      </c>
      <c r="L14" s="2">
        <f t="shared" si="6"/>
        <v>190.00799999999998</v>
      </c>
      <c r="M14" s="36">
        <f t="shared" si="7"/>
        <v>76.93048466376153</v>
      </c>
      <c r="N14" s="2">
        <v>91.42</v>
      </c>
      <c r="O14" s="3">
        <f t="shared" si="8"/>
        <v>93.98898542834573</v>
      </c>
      <c r="P14" s="37">
        <f t="shared" si="9"/>
        <v>80.0765224</v>
      </c>
      <c r="Q14" s="60">
        <v>3011.4</v>
      </c>
      <c r="R14" s="60">
        <f t="shared" si="10"/>
        <v>84133.999790008</v>
      </c>
      <c r="S14" s="61">
        <f t="shared" si="11"/>
        <v>27.93850029554626</v>
      </c>
      <c r="U14" s="63"/>
    </row>
    <row r="15" spans="1:21" ht="12.75">
      <c r="A15" s="1" t="s">
        <v>49</v>
      </c>
      <c r="B15" s="2">
        <v>0</v>
      </c>
      <c r="C15" s="1">
        <v>160</v>
      </c>
      <c r="D15" s="1">
        <f t="shared" si="0"/>
        <v>160</v>
      </c>
      <c r="E15" s="34">
        <v>0.06175</v>
      </c>
      <c r="F15" s="3">
        <f t="shared" si="1"/>
        <v>9.879999999999999</v>
      </c>
      <c r="G15" s="3">
        <f t="shared" si="2"/>
        <v>0</v>
      </c>
      <c r="H15" s="3">
        <f t="shared" si="3"/>
        <v>2.1289272559414467</v>
      </c>
      <c r="I15" s="9">
        <f t="shared" si="4"/>
        <v>12.008927255941446</v>
      </c>
      <c r="J15" s="1">
        <v>1050.67</v>
      </c>
      <c r="K15" s="1">
        <f t="shared" si="5"/>
        <v>12617.4196</v>
      </c>
      <c r="L15" s="2">
        <f t="shared" si="6"/>
        <v>160</v>
      </c>
      <c r="M15" s="36">
        <f t="shared" si="7"/>
        <v>78.85887249999999</v>
      </c>
      <c r="N15" s="2">
        <v>170.25</v>
      </c>
      <c r="O15" s="3">
        <f t="shared" si="8"/>
        <v>172.37892725594145</v>
      </c>
      <c r="P15" s="37">
        <f t="shared" si="9"/>
        <v>160.37</v>
      </c>
      <c r="Q15" s="60">
        <v>6947.2</v>
      </c>
      <c r="R15" s="60">
        <f t="shared" si="10"/>
        <v>168495.94790000003</v>
      </c>
      <c r="S15" s="61">
        <f t="shared" si="11"/>
        <v>24.25379259269922</v>
      </c>
      <c r="U15" s="63"/>
    </row>
    <row r="16" spans="1:21" ht="12.75">
      <c r="A16" s="1" t="s">
        <v>6</v>
      </c>
      <c r="B16" s="2">
        <v>321.832</v>
      </c>
      <c r="C16" s="1">
        <v>0</v>
      </c>
      <c r="D16" s="1">
        <f t="shared" si="0"/>
        <v>321.832</v>
      </c>
      <c r="E16" s="34">
        <v>0.0607</v>
      </c>
      <c r="F16" s="3">
        <f t="shared" si="1"/>
        <v>19.5352024</v>
      </c>
      <c r="G16" s="3">
        <f t="shared" si="2"/>
        <v>4.438449446543634</v>
      </c>
      <c r="H16" s="3">
        <f t="shared" si="3"/>
        <v>0</v>
      </c>
      <c r="I16" s="9">
        <f t="shared" si="4"/>
        <v>23.973651846543632</v>
      </c>
      <c r="J16" s="1">
        <v>1050.67</v>
      </c>
      <c r="K16" s="1">
        <f t="shared" si="5"/>
        <v>25188.396785607998</v>
      </c>
      <c r="L16" s="2">
        <f t="shared" si="6"/>
        <v>321.832</v>
      </c>
      <c r="M16" s="36">
        <f t="shared" si="7"/>
        <v>78.26566899999999</v>
      </c>
      <c r="N16" s="2">
        <v>184.153</v>
      </c>
      <c r="O16" s="3">
        <f t="shared" si="8"/>
        <v>188.59144944654363</v>
      </c>
      <c r="P16" s="37">
        <f t="shared" si="9"/>
        <v>164.61779760000002</v>
      </c>
      <c r="Q16" s="60">
        <v>7253</v>
      </c>
      <c r="R16" s="60">
        <f t="shared" si="10"/>
        <v>172958.98140439202</v>
      </c>
      <c r="S16" s="61">
        <f t="shared" si="11"/>
        <v>23.846543692870814</v>
      </c>
      <c r="U16" s="63"/>
    </row>
    <row r="17" spans="1:21" s="53" customFormat="1" ht="12.75">
      <c r="A17" s="1" t="s">
        <v>7</v>
      </c>
      <c r="B17" s="2">
        <v>1.431</v>
      </c>
      <c r="C17" s="1">
        <v>0</v>
      </c>
      <c r="D17" s="1">
        <f t="shared" si="0"/>
        <v>1.431</v>
      </c>
      <c r="E17" s="34">
        <v>0.06054</v>
      </c>
      <c r="F17" s="3">
        <f t="shared" si="1"/>
        <v>0.08663274</v>
      </c>
      <c r="G17" s="3">
        <f>B17*14.49/1348.12</f>
        <v>0.015380819214906685</v>
      </c>
      <c r="H17" s="3">
        <f t="shared" si="3"/>
        <v>0</v>
      </c>
      <c r="I17" s="3">
        <f t="shared" si="4"/>
        <v>0.10201355921490668</v>
      </c>
      <c r="J17" s="1">
        <v>1590.78</v>
      </c>
      <c r="K17" s="1">
        <f t="shared" si="5"/>
        <v>162.28112972788924</v>
      </c>
      <c r="L17" s="2">
        <f t="shared" si="6"/>
        <v>1.431</v>
      </c>
      <c r="M17" s="36">
        <f t="shared" si="7"/>
        <v>113.40400400271784</v>
      </c>
      <c r="N17" s="2">
        <v>20.794</v>
      </c>
      <c r="O17" s="37">
        <f t="shared" si="8"/>
        <v>20.80938081921491</v>
      </c>
      <c r="P17" s="12">
        <f t="shared" si="9"/>
        <v>20.70736726</v>
      </c>
      <c r="Q17" s="64">
        <v>778.3</v>
      </c>
      <c r="R17" s="64">
        <f>O17*J17</f>
        <v>33103.14681959069</v>
      </c>
      <c r="S17" s="65">
        <f t="shared" si="11"/>
        <v>42.53263114427688</v>
      </c>
      <c r="U17" s="54"/>
    </row>
    <row r="18" spans="1:21" ht="12.75">
      <c r="A18" s="1" t="s">
        <v>8</v>
      </c>
      <c r="B18" s="2">
        <v>290.146</v>
      </c>
      <c r="C18" s="1">
        <v>0</v>
      </c>
      <c r="D18" s="1">
        <f t="shared" si="0"/>
        <v>290.146</v>
      </c>
      <c r="E18" s="34">
        <v>0.06053</v>
      </c>
      <c r="F18" s="3">
        <f t="shared" si="1"/>
        <v>17.562537380000002</v>
      </c>
      <c r="G18" s="3">
        <f aca="true" t="shared" si="12" ref="G18:G27">B18*14.49/1050.67</f>
        <v>4.001461486480055</v>
      </c>
      <c r="H18" s="3">
        <f t="shared" si="3"/>
        <v>0</v>
      </c>
      <c r="I18" s="9">
        <f t="shared" si="4"/>
        <v>21.563998866480055</v>
      </c>
      <c r="J18" s="1">
        <v>1050.67</v>
      </c>
      <c r="K18" s="1">
        <f t="shared" si="5"/>
        <v>22656.646689044603</v>
      </c>
      <c r="L18" s="2">
        <f t="shared" si="6"/>
        <v>290.146</v>
      </c>
      <c r="M18" s="36">
        <f t="shared" si="7"/>
        <v>78.0870551</v>
      </c>
      <c r="N18" s="2">
        <v>119.182</v>
      </c>
      <c r="O18" s="3">
        <f t="shared" si="8"/>
        <v>123.18346148648006</v>
      </c>
      <c r="P18" s="37">
        <f t="shared" si="9"/>
        <v>101.61946262000001</v>
      </c>
      <c r="Q18" s="60">
        <v>3718.8</v>
      </c>
      <c r="R18" s="60">
        <f t="shared" si="10"/>
        <v>106768.52079095542</v>
      </c>
      <c r="S18" s="61">
        <f t="shared" si="11"/>
        <v>28.71047671048602</v>
      </c>
      <c r="U18" s="63"/>
    </row>
    <row r="19" spans="1:21" ht="12.75">
      <c r="A19" s="1" t="s">
        <v>9</v>
      </c>
      <c r="B19" s="2">
        <v>400.329</v>
      </c>
      <c r="C19" s="1">
        <v>0</v>
      </c>
      <c r="D19" s="1">
        <f t="shared" si="0"/>
        <v>400.329</v>
      </c>
      <c r="E19" s="34">
        <v>0.06117</v>
      </c>
      <c r="F19" s="3">
        <f t="shared" si="1"/>
        <v>24.48812493</v>
      </c>
      <c r="G19" s="3">
        <f t="shared" si="12"/>
        <v>5.521017265173651</v>
      </c>
      <c r="H19" s="3">
        <f t="shared" si="3"/>
        <v>0</v>
      </c>
      <c r="I19" s="9">
        <f t="shared" si="4"/>
        <v>30.009142195173652</v>
      </c>
      <c r="J19" s="1">
        <v>1050.67</v>
      </c>
      <c r="K19" s="1">
        <f t="shared" si="5"/>
        <v>31529.705430203103</v>
      </c>
      <c r="L19" s="2">
        <f t="shared" si="6"/>
        <v>400.329</v>
      </c>
      <c r="M19" s="36">
        <f t="shared" si="7"/>
        <v>78.7594839</v>
      </c>
      <c r="N19" s="2">
        <v>283.208</v>
      </c>
      <c r="O19" s="3">
        <f t="shared" si="8"/>
        <v>288.7290172651737</v>
      </c>
      <c r="P19" s="37">
        <f t="shared" si="9"/>
        <v>258.71987507000006</v>
      </c>
      <c r="Q19" s="60">
        <v>9274.6</v>
      </c>
      <c r="R19" s="60">
        <f t="shared" si="10"/>
        <v>271829.211139797</v>
      </c>
      <c r="S19" s="61">
        <f t="shared" si="11"/>
        <v>29.308995659090094</v>
      </c>
      <c r="U19" s="63"/>
    </row>
    <row r="20" spans="1:21" ht="12.75">
      <c r="A20" s="1" t="s">
        <v>10</v>
      </c>
      <c r="B20" s="2">
        <v>451.999</v>
      </c>
      <c r="C20" s="1">
        <v>0</v>
      </c>
      <c r="D20" s="1">
        <f t="shared" si="0"/>
        <v>451.999</v>
      </c>
      <c r="E20" s="34">
        <v>0.06032</v>
      </c>
      <c r="F20" s="3">
        <f t="shared" si="1"/>
        <v>27.26457968</v>
      </c>
      <c r="G20" s="3">
        <f t="shared" si="12"/>
        <v>6.233608564059124</v>
      </c>
      <c r="H20" s="3">
        <f t="shared" si="3"/>
        <v>0</v>
      </c>
      <c r="I20" s="9">
        <f t="shared" si="4"/>
        <v>33.49818824405912</v>
      </c>
      <c r="J20" s="1">
        <v>1050.67</v>
      </c>
      <c r="K20" s="1">
        <f t="shared" si="5"/>
        <v>35195.5414423856</v>
      </c>
      <c r="L20" s="2">
        <f t="shared" si="6"/>
        <v>451.999</v>
      </c>
      <c r="M20" s="36">
        <f t="shared" si="7"/>
        <v>77.8664144</v>
      </c>
      <c r="N20" s="2">
        <v>157.103</v>
      </c>
      <c r="O20" s="3">
        <f t="shared" si="8"/>
        <v>163.33660856405913</v>
      </c>
      <c r="P20" s="37">
        <f t="shared" si="9"/>
        <v>129.83842032</v>
      </c>
      <c r="Q20" s="60">
        <v>5981.3</v>
      </c>
      <c r="R20" s="60">
        <f t="shared" si="10"/>
        <v>136417.33307761443</v>
      </c>
      <c r="S20" s="61">
        <f t="shared" si="11"/>
        <v>22.807304946686244</v>
      </c>
      <c r="U20" s="63"/>
    </row>
    <row r="21" spans="1:21" ht="12.75">
      <c r="A21" s="1" t="s">
        <v>18</v>
      </c>
      <c r="B21" s="2">
        <v>308.027</v>
      </c>
      <c r="C21" s="1">
        <v>0</v>
      </c>
      <c r="D21" s="1">
        <f t="shared" si="0"/>
        <v>308.027</v>
      </c>
      <c r="E21" s="34">
        <v>0.06058</v>
      </c>
      <c r="F21" s="3">
        <f t="shared" si="1"/>
        <v>18.66027566</v>
      </c>
      <c r="G21" s="3">
        <f t="shared" si="12"/>
        <v>4.248061931910114</v>
      </c>
      <c r="H21" s="3">
        <f t="shared" si="3"/>
        <v>0</v>
      </c>
      <c r="I21" s="9">
        <f t="shared" si="4"/>
        <v>22.908337591910115</v>
      </c>
      <c r="J21" s="1">
        <v>1050.67</v>
      </c>
      <c r="K21" s="1">
        <f t="shared" si="5"/>
        <v>24069.103057692202</v>
      </c>
      <c r="L21" s="2">
        <f t="shared" si="6"/>
        <v>308.027</v>
      </c>
      <c r="M21" s="36">
        <f t="shared" si="7"/>
        <v>78.13958860000001</v>
      </c>
      <c r="N21" s="2">
        <v>28.052</v>
      </c>
      <c r="O21" s="3">
        <f t="shared" si="8"/>
        <v>32.300061931910115</v>
      </c>
      <c r="P21" s="37">
        <f t="shared" si="9"/>
        <v>9.39172434</v>
      </c>
      <c r="Q21" s="60">
        <v>663.9</v>
      </c>
      <c r="R21" s="60">
        <f t="shared" si="10"/>
        <v>9867.6030123078</v>
      </c>
      <c r="S21" s="61">
        <f t="shared" si="11"/>
        <v>14.863086326717578</v>
      </c>
      <c r="U21" s="63"/>
    </row>
    <row r="22" spans="1:21" ht="12.75">
      <c r="A22" s="1" t="s">
        <v>11</v>
      </c>
      <c r="B22" s="2">
        <v>318.506</v>
      </c>
      <c r="C22" s="1">
        <v>0</v>
      </c>
      <c r="D22" s="1">
        <f t="shared" si="0"/>
        <v>318.506</v>
      </c>
      <c r="E22" s="34">
        <v>0.06016</v>
      </c>
      <c r="F22" s="3">
        <f t="shared" si="1"/>
        <v>19.161320959999998</v>
      </c>
      <c r="G22" s="3">
        <f t="shared" si="12"/>
        <v>4.392579915672856</v>
      </c>
      <c r="H22" s="3">
        <f t="shared" si="3"/>
        <v>0</v>
      </c>
      <c r="I22" s="9">
        <f t="shared" si="4"/>
        <v>23.553900875672852</v>
      </c>
      <c r="J22" s="1">
        <v>1050.67</v>
      </c>
      <c r="K22" s="1">
        <f t="shared" si="5"/>
        <v>24747.377033043198</v>
      </c>
      <c r="L22" s="2">
        <f t="shared" si="6"/>
        <v>318.506</v>
      </c>
      <c r="M22" s="36">
        <f t="shared" si="7"/>
        <v>77.6983072</v>
      </c>
      <c r="N22" s="2">
        <v>103.167</v>
      </c>
      <c r="O22" s="3">
        <f t="shared" si="8"/>
        <v>107.55957991567286</v>
      </c>
      <c r="P22" s="37">
        <f t="shared" si="9"/>
        <v>84.00567904</v>
      </c>
      <c r="Q22" s="60">
        <v>3323</v>
      </c>
      <c r="R22" s="60">
        <f t="shared" si="10"/>
        <v>88262.24679695681</v>
      </c>
      <c r="S22" s="61">
        <f t="shared" si="11"/>
        <v>26.561013179944872</v>
      </c>
      <c r="U22" s="63"/>
    </row>
    <row r="23" spans="1:21" ht="12.75">
      <c r="A23" s="1" t="s">
        <v>12</v>
      </c>
      <c r="B23" s="2">
        <v>585.056</v>
      </c>
      <c r="C23" s="1">
        <v>0</v>
      </c>
      <c r="D23" s="1">
        <f t="shared" si="0"/>
        <v>585.056</v>
      </c>
      <c r="E23" s="34">
        <v>0.06067</v>
      </c>
      <c r="F23" s="3">
        <f t="shared" si="1"/>
        <v>35.49534752</v>
      </c>
      <c r="G23" s="3">
        <f t="shared" si="12"/>
        <v>8.068624249288549</v>
      </c>
      <c r="H23" s="3">
        <f t="shared" si="3"/>
        <v>0</v>
      </c>
      <c r="I23" s="9">
        <f t="shared" si="4"/>
        <v>43.56397176928855</v>
      </c>
      <c r="J23" s="1">
        <v>1050.67</v>
      </c>
      <c r="K23" s="1">
        <f t="shared" si="5"/>
        <v>45771.3582188384</v>
      </c>
      <c r="L23" s="2">
        <f t="shared" si="6"/>
        <v>585.056</v>
      </c>
      <c r="M23" s="36">
        <f t="shared" si="7"/>
        <v>78.2341489</v>
      </c>
      <c r="N23" s="2">
        <v>201.532</v>
      </c>
      <c r="O23" s="3">
        <f t="shared" si="8"/>
        <v>209.60062424928856</v>
      </c>
      <c r="P23" s="37">
        <f t="shared" si="9"/>
        <v>166.03665248000001</v>
      </c>
      <c r="Q23" s="60">
        <v>6355.1</v>
      </c>
      <c r="R23" s="60">
        <f t="shared" si="10"/>
        <v>174449.72966116163</v>
      </c>
      <c r="S23" s="61">
        <f t="shared" si="11"/>
        <v>27.450351632729873</v>
      </c>
      <c r="U23" s="63"/>
    </row>
    <row r="24" spans="1:21" ht="12.75">
      <c r="A24" s="1" t="s">
        <v>13</v>
      </c>
      <c r="B24" s="2">
        <v>716.279</v>
      </c>
      <c r="C24" s="1">
        <v>0</v>
      </c>
      <c r="D24" s="1">
        <f t="shared" si="0"/>
        <v>716.279</v>
      </c>
      <c r="E24" s="34">
        <v>0.05945</v>
      </c>
      <c r="F24" s="3">
        <f t="shared" si="1"/>
        <v>42.58278655</v>
      </c>
      <c r="G24" s="3">
        <f t="shared" si="12"/>
        <v>9.878346873899511</v>
      </c>
      <c r="H24" s="3">
        <f t="shared" si="3"/>
        <v>0</v>
      </c>
      <c r="I24" s="9">
        <f t="shared" si="4"/>
        <v>52.46113342389951</v>
      </c>
      <c r="J24" s="1">
        <v>1050.67</v>
      </c>
      <c r="K24" s="1">
        <f t="shared" si="5"/>
        <v>55119.339054488504</v>
      </c>
      <c r="L24" s="2">
        <f t="shared" si="6"/>
        <v>716.279</v>
      </c>
      <c r="M24" s="36">
        <f t="shared" si="7"/>
        <v>76.9523315</v>
      </c>
      <c r="N24" s="2">
        <v>177.331</v>
      </c>
      <c r="O24" s="3">
        <f t="shared" si="8"/>
        <v>187.2093468738995</v>
      </c>
      <c r="P24" s="37">
        <f t="shared" si="9"/>
        <v>134.74821344999998</v>
      </c>
      <c r="Q24" s="60">
        <v>4183.8</v>
      </c>
      <c r="R24" s="60">
        <f t="shared" si="10"/>
        <v>141575.90542551148</v>
      </c>
      <c r="S24" s="61">
        <f t="shared" si="11"/>
        <v>33.839071041998054</v>
      </c>
      <c r="U24" s="63"/>
    </row>
    <row r="25" spans="1:21" ht="12.75">
      <c r="A25" s="1" t="s">
        <v>14</v>
      </c>
      <c r="B25" s="2">
        <v>391.6</v>
      </c>
      <c r="C25" s="1">
        <v>0</v>
      </c>
      <c r="D25" s="1">
        <f t="shared" si="0"/>
        <v>391.6</v>
      </c>
      <c r="E25" s="34">
        <v>0.05811</v>
      </c>
      <c r="F25" s="3">
        <f t="shared" si="1"/>
        <v>22.755876</v>
      </c>
      <c r="G25" s="3">
        <f t="shared" si="12"/>
        <v>5.400633881237686</v>
      </c>
      <c r="H25" s="3">
        <f t="shared" si="3"/>
        <v>0</v>
      </c>
      <c r="I25" s="9">
        <f t="shared" si="4"/>
        <v>28.15650988123769</v>
      </c>
      <c r="J25" s="1">
        <v>1050.67</v>
      </c>
      <c r="K25" s="1">
        <f t="shared" si="5"/>
        <v>29583.200236920005</v>
      </c>
      <c r="L25" s="2">
        <f t="shared" si="6"/>
        <v>391.6</v>
      </c>
      <c r="M25" s="36">
        <f t="shared" si="7"/>
        <v>75.54443370000001</v>
      </c>
      <c r="N25" s="2">
        <v>106.177</v>
      </c>
      <c r="O25" s="3">
        <f t="shared" si="8"/>
        <v>111.57763388123769</v>
      </c>
      <c r="P25" s="37">
        <f t="shared" si="9"/>
        <v>83.42112399999999</v>
      </c>
      <c r="Q25" s="60">
        <v>3908.1</v>
      </c>
      <c r="R25" s="60">
        <f t="shared" si="10"/>
        <v>87648.07235308</v>
      </c>
      <c r="S25" s="61">
        <f t="shared" si="11"/>
        <v>22.427284960231315</v>
      </c>
      <c r="U25" s="63"/>
    </row>
    <row r="26" spans="1:21" ht="12.75">
      <c r="A26" s="1" t="s">
        <v>15</v>
      </c>
      <c r="B26" s="2">
        <v>461.637</v>
      </c>
      <c r="C26" s="1">
        <v>0</v>
      </c>
      <c r="D26" s="1">
        <f t="shared" si="0"/>
        <v>461.637</v>
      </c>
      <c r="E26" s="34">
        <v>0.05949</v>
      </c>
      <c r="F26" s="3">
        <f t="shared" si="1"/>
        <v>27.46278513</v>
      </c>
      <c r="G26" s="3">
        <f t="shared" si="12"/>
        <v>6.366528148705112</v>
      </c>
      <c r="H26" s="3">
        <f t="shared" si="3"/>
        <v>0</v>
      </c>
      <c r="I26" s="9">
        <f t="shared" si="4"/>
        <v>33.829313278705115</v>
      </c>
      <c r="J26" s="1">
        <v>1050.67</v>
      </c>
      <c r="K26" s="1">
        <f t="shared" si="5"/>
        <v>35543.44458253711</v>
      </c>
      <c r="L26" s="2">
        <f t="shared" si="6"/>
        <v>461.637</v>
      </c>
      <c r="M26" s="36">
        <f t="shared" si="7"/>
        <v>76.99435830000002</v>
      </c>
      <c r="N26" s="2">
        <v>173.403</v>
      </c>
      <c r="O26" s="3">
        <f t="shared" si="8"/>
        <v>179.7695281487051</v>
      </c>
      <c r="P26" s="37">
        <f t="shared" si="9"/>
        <v>145.94021486999998</v>
      </c>
      <c r="Q26" s="60">
        <v>5485.5</v>
      </c>
      <c r="R26" s="60">
        <f t="shared" si="10"/>
        <v>153335.0055574629</v>
      </c>
      <c r="S26" s="61">
        <f t="shared" si="11"/>
        <v>27.952785627101065</v>
      </c>
      <c r="U26" s="63"/>
    </row>
    <row r="27" spans="1:21" ht="12.75">
      <c r="A27" s="1" t="s">
        <v>16</v>
      </c>
      <c r="B27" s="2">
        <v>418.816</v>
      </c>
      <c r="C27" s="1">
        <v>0</v>
      </c>
      <c r="D27" s="1">
        <f t="shared" si="0"/>
        <v>418.816</v>
      </c>
      <c r="E27" s="34">
        <v>0.06008</v>
      </c>
      <c r="F27" s="3">
        <f t="shared" si="1"/>
        <v>25.16246528</v>
      </c>
      <c r="G27" s="3">
        <f t="shared" si="12"/>
        <v>5.7759751777437245</v>
      </c>
      <c r="H27" s="3">
        <f t="shared" si="3"/>
        <v>0</v>
      </c>
      <c r="I27" s="9">
        <f t="shared" si="4"/>
        <v>30.938440457743724</v>
      </c>
      <c r="J27" s="1">
        <v>1050.67</v>
      </c>
      <c r="K27" s="1">
        <f t="shared" si="5"/>
        <v>32506.0912357376</v>
      </c>
      <c r="L27" s="2">
        <f t="shared" si="6"/>
        <v>418.816</v>
      </c>
      <c r="M27" s="36">
        <f t="shared" si="7"/>
        <v>77.61425360000001</v>
      </c>
      <c r="N27" s="2">
        <v>142.721</v>
      </c>
      <c r="O27" s="3">
        <f t="shared" si="8"/>
        <v>148.49697517774374</v>
      </c>
      <c r="P27" s="37">
        <f t="shared" si="9"/>
        <v>117.55853472000001</v>
      </c>
      <c r="Q27" s="60">
        <v>4673.4</v>
      </c>
      <c r="R27" s="60">
        <f t="shared" si="10"/>
        <v>123515.22567426242</v>
      </c>
      <c r="S27" s="61">
        <f t="shared" si="11"/>
        <v>26.429414489293112</v>
      </c>
      <c r="U27" s="63"/>
    </row>
    <row r="28" spans="1:21" ht="12.75">
      <c r="A28" s="38" t="s">
        <v>17</v>
      </c>
      <c r="B28" s="39">
        <f aca="true" t="shared" si="13" ref="B28:I28">SUM(B6:B27)</f>
        <v>6769.530000000001</v>
      </c>
      <c r="C28" s="38">
        <f t="shared" si="13"/>
        <v>1969</v>
      </c>
      <c r="D28" s="40">
        <f t="shared" si="13"/>
        <v>8738.530000000002</v>
      </c>
      <c r="E28" s="41">
        <f t="shared" si="13"/>
        <v>1.32006</v>
      </c>
      <c r="F28" s="42">
        <f t="shared" si="13"/>
        <v>521.8761403100001</v>
      </c>
      <c r="G28" s="42">
        <f t="shared" si="13"/>
        <v>93.35558707807829</v>
      </c>
      <c r="H28" s="42">
        <f t="shared" si="13"/>
        <v>26.199111043429433</v>
      </c>
      <c r="I28" s="37">
        <f t="shared" si="13"/>
        <v>641.4308384315076</v>
      </c>
      <c r="J28" s="1">
        <v>1050.67</v>
      </c>
      <c r="K28" s="38">
        <f>SUM(K6:K27)</f>
        <v>673987.2375582997</v>
      </c>
      <c r="L28" s="8">
        <f>SUM(L6:L27)</f>
        <v>8738.530000000002</v>
      </c>
      <c r="M28" s="8">
        <f>SUM(M6:M27)</f>
        <v>1738.450577505422</v>
      </c>
      <c r="N28" s="43">
        <f>SUM(N6:N27)</f>
        <v>3327.0330000000004</v>
      </c>
      <c r="O28" s="44">
        <f>SUM(SUM(O6:O27))</f>
        <v>3446.5876981215074</v>
      </c>
      <c r="P28" s="7">
        <f>SUM(P6:P27)</f>
        <v>2805.1568596899997</v>
      </c>
      <c r="Q28" s="45">
        <f>Q6+Q8+Q9+Q10+Q11+Q12+Q16+Q17+Q18+Q19+Q20+Q22+Q23+Q24+Q25+Q26+Q27+Q13</f>
        <v>105193.00000000001</v>
      </c>
      <c r="R28" s="46">
        <f t="shared" si="10"/>
        <v>2947294.157770492</v>
      </c>
      <c r="S28" s="47">
        <f t="shared" si="11"/>
        <v>28.017968474808132</v>
      </c>
      <c r="U28" s="63"/>
    </row>
    <row r="29" spans="1:19" s="53" customFormat="1" ht="37.5" customHeight="1">
      <c r="A29" s="20" t="s">
        <v>51</v>
      </c>
      <c r="B29" s="20"/>
      <c r="C29" s="20"/>
      <c r="D29" s="20"/>
      <c r="E29" s="20"/>
      <c r="F29" s="21"/>
      <c r="G29" s="22"/>
      <c r="J29" s="23" t="s">
        <v>53</v>
      </c>
      <c r="K29" s="23"/>
      <c r="L29" s="48">
        <v>2015</v>
      </c>
      <c r="S29" s="22"/>
    </row>
    <row r="30" spans="1:22" s="53" customFormat="1" ht="10.5" customHeight="1">
      <c r="A30" s="20"/>
      <c r="B30" s="20"/>
      <c r="C30" s="20"/>
      <c r="D30" s="20"/>
      <c r="E30" s="20"/>
      <c r="F30" s="21"/>
      <c r="G30" s="22"/>
      <c r="H30" s="48"/>
      <c r="I30" s="48"/>
      <c r="J30" s="24"/>
      <c r="K30" s="22"/>
      <c r="L30" s="22"/>
      <c r="M30" s="22"/>
      <c r="N30" s="22"/>
      <c r="O30" s="22"/>
      <c r="P30" s="22"/>
      <c r="Q30" s="22"/>
      <c r="R30" s="52"/>
      <c r="S30" s="52"/>
      <c r="T30" s="87"/>
      <c r="U30" s="52"/>
      <c r="V30" s="70"/>
    </row>
    <row r="31" spans="1:22" ht="25.5" customHeight="1">
      <c r="A31" s="28" t="s">
        <v>24</v>
      </c>
      <c r="B31" s="29" t="s">
        <v>42</v>
      </c>
      <c r="C31" s="29" t="s">
        <v>44</v>
      </c>
      <c r="D31" s="29" t="s">
        <v>21</v>
      </c>
      <c r="E31" s="29" t="s">
        <v>20</v>
      </c>
      <c r="F31" s="29" t="s">
        <v>43</v>
      </c>
      <c r="G31" s="13" t="s">
        <v>45</v>
      </c>
      <c r="H31" s="13" t="s">
        <v>46</v>
      </c>
      <c r="I31" s="30" t="s">
        <v>60</v>
      </c>
      <c r="J31" s="29" t="s">
        <v>22</v>
      </c>
      <c r="K31" s="29" t="s">
        <v>29</v>
      </c>
      <c r="L31" s="29" t="s">
        <v>47</v>
      </c>
      <c r="M31" s="29" t="s">
        <v>62</v>
      </c>
      <c r="N31" s="29" t="s">
        <v>63</v>
      </c>
      <c r="O31" s="19" t="s">
        <v>61</v>
      </c>
      <c r="P31" s="29" t="s">
        <v>28</v>
      </c>
      <c r="Q31" s="55" t="s">
        <v>23</v>
      </c>
      <c r="R31" s="76" t="s">
        <v>40</v>
      </c>
      <c r="S31" s="76" t="s">
        <v>52</v>
      </c>
      <c r="T31" s="107"/>
      <c r="U31" s="107"/>
      <c r="V31" s="77"/>
    </row>
    <row r="32" spans="1:22" ht="70.5" customHeight="1">
      <c r="A32" s="31"/>
      <c r="B32" s="14"/>
      <c r="C32" s="14"/>
      <c r="D32" s="14"/>
      <c r="E32" s="14"/>
      <c r="F32" s="14"/>
      <c r="G32" s="14"/>
      <c r="H32" s="14"/>
      <c r="I32" s="32"/>
      <c r="J32" s="14"/>
      <c r="K32" s="14"/>
      <c r="L32" s="14"/>
      <c r="M32" s="14"/>
      <c r="N32" s="14"/>
      <c r="O32" s="57"/>
      <c r="P32" s="14"/>
      <c r="Q32" s="78"/>
      <c r="R32" s="76"/>
      <c r="S32" s="76"/>
      <c r="T32" s="107"/>
      <c r="U32" s="107"/>
      <c r="V32" s="77"/>
    </row>
    <row r="33" spans="1:22" s="10" customFormat="1" ht="10.5" customHeight="1">
      <c r="A33" s="33"/>
      <c r="B33" s="33">
        <v>1</v>
      </c>
      <c r="C33" s="33">
        <v>2</v>
      </c>
      <c r="D33" s="33">
        <v>3</v>
      </c>
      <c r="E33" s="33">
        <v>4</v>
      </c>
      <c r="F33" s="33">
        <v>5</v>
      </c>
      <c r="G33" s="33">
        <v>6</v>
      </c>
      <c r="H33" s="33">
        <v>7</v>
      </c>
      <c r="I33" s="33">
        <v>8</v>
      </c>
      <c r="J33" s="33">
        <v>9</v>
      </c>
      <c r="K33" s="33">
        <v>10</v>
      </c>
      <c r="L33" s="33">
        <v>11</v>
      </c>
      <c r="M33" s="33">
        <v>12</v>
      </c>
      <c r="N33" s="33">
        <v>13</v>
      </c>
      <c r="O33" s="33">
        <v>14</v>
      </c>
      <c r="P33" s="33">
        <v>15</v>
      </c>
      <c r="Q33" s="33">
        <v>16</v>
      </c>
      <c r="R33" s="49">
        <v>17</v>
      </c>
      <c r="S33" s="49">
        <v>18</v>
      </c>
      <c r="T33" s="6"/>
      <c r="U33" s="6"/>
      <c r="V33" s="4"/>
    </row>
    <row r="34" spans="1:22" s="53" customFormat="1" ht="12.75">
      <c r="A34" s="1" t="s">
        <v>54</v>
      </c>
      <c r="B34" s="2">
        <v>291.663</v>
      </c>
      <c r="C34" s="1">
        <v>0</v>
      </c>
      <c r="D34" s="1">
        <f>B34+C34</f>
        <v>291.663</v>
      </c>
      <c r="E34" s="34">
        <v>0.05592</v>
      </c>
      <c r="F34" s="3">
        <f>D34*E34</f>
        <v>16.30979496</v>
      </c>
      <c r="G34" s="3">
        <f aca="true" t="shared" si="14" ref="G34:G39">D34*12.89/1199.03</f>
        <v>3.1354812390015265</v>
      </c>
      <c r="H34" s="3"/>
      <c r="I34" s="106">
        <f aca="true" t="shared" si="15" ref="I34:I39">F34+G34+H34</f>
        <v>19.445276199001526</v>
      </c>
      <c r="J34" s="1">
        <v>1199.03</v>
      </c>
      <c r="K34" s="1">
        <f>I34*J34</f>
        <v>23315.4695208888</v>
      </c>
      <c r="L34" s="2">
        <f>D34</f>
        <v>291.663</v>
      </c>
      <c r="M34" s="2">
        <f>34.058-17.749</f>
        <v>16.309</v>
      </c>
      <c r="N34" s="3">
        <f aca="true" t="shared" si="16" ref="N34:N39">G34+M34</f>
        <v>19.444481239001526</v>
      </c>
      <c r="O34" s="65"/>
      <c r="P34" s="64"/>
      <c r="Q34" s="64"/>
      <c r="R34" s="110">
        <f>N34*J34/D34</f>
        <v>79.93648951015383</v>
      </c>
      <c r="S34" s="110"/>
      <c r="T34" s="102"/>
      <c r="U34" s="74"/>
      <c r="V34" s="70"/>
    </row>
    <row r="35" spans="1:22" s="53" customFormat="1" ht="12.75">
      <c r="A35" s="1" t="s">
        <v>55</v>
      </c>
      <c r="B35" s="17">
        <v>2.363</v>
      </c>
      <c r="C35" s="18"/>
      <c r="D35" s="2">
        <f>B35</f>
        <v>2.363</v>
      </c>
      <c r="E35" s="34"/>
      <c r="F35" s="3"/>
      <c r="G35" s="3">
        <f t="shared" si="14"/>
        <v>0.02540309249977065</v>
      </c>
      <c r="H35" s="3"/>
      <c r="I35" s="106">
        <f t="shared" si="15"/>
        <v>0.02540309249977065</v>
      </c>
      <c r="J35" s="1">
        <v>1199.03</v>
      </c>
      <c r="K35" s="1"/>
      <c r="L35" s="2"/>
      <c r="M35" s="2">
        <f>57.592+17.75</f>
        <v>75.342</v>
      </c>
      <c r="N35" s="3">
        <f t="shared" si="16"/>
        <v>75.36740309249977</v>
      </c>
      <c r="O35" s="50"/>
      <c r="P35" s="60">
        <v>3500.4</v>
      </c>
      <c r="Q35" s="60">
        <f>N35*J35</f>
        <v>90367.77733</v>
      </c>
      <c r="R35" s="110"/>
      <c r="S35" s="110">
        <f>N35*J35/P35</f>
        <v>25.816414504056677</v>
      </c>
      <c r="T35" s="77"/>
      <c r="U35" s="102"/>
      <c r="V35" s="70"/>
    </row>
    <row r="36" spans="1:22" s="53" customFormat="1" ht="12.75">
      <c r="A36" s="1" t="s">
        <v>56</v>
      </c>
      <c r="B36" s="2">
        <v>203.477</v>
      </c>
      <c r="C36" s="1">
        <v>0</v>
      </c>
      <c r="D36" s="1">
        <f>B36+C36</f>
        <v>203.477</v>
      </c>
      <c r="E36" s="34">
        <v>0.05298</v>
      </c>
      <c r="F36" s="3">
        <f>D36*E36</f>
        <v>10.78021146</v>
      </c>
      <c r="G36" s="3">
        <f t="shared" si="14"/>
        <v>2.1874502973236702</v>
      </c>
      <c r="H36" s="3"/>
      <c r="I36" s="106">
        <f t="shared" si="15"/>
        <v>12.96766175732367</v>
      </c>
      <c r="J36" s="1">
        <v>1199.03</v>
      </c>
      <c r="K36" s="1">
        <f>I36*J36</f>
        <v>15548.6154768838</v>
      </c>
      <c r="L36" s="2">
        <f>D36</f>
        <v>203.477</v>
      </c>
      <c r="M36" s="2">
        <f>26.964-16.18</f>
        <v>10.783999999999999</v>
      </c>
      <c r="N36" s="3">
        <f t="shared" si="16"/>
        <v>12.971450297323669</v>
      </c>
      <c r="O36" s="65"/>
      <c r="P36" s="64"/>
      <c r="Q36" s="64"/>
      <c r="R36" s="110">
        <f>N36*J36/D36</f>
        <v>76.43693414980562</v>
      </c>
      <c r="S36" s="110"/>
      <c r="T36" s="102"/>
      <c r="U36" s="74"/>
      <c r="V36" s="70"/>
    </row>
    <row r="37" spans="1:22" s="53" customFormat="1" ht="12.75">
      <c r="A37" s="1" t="s">
        <v>57</v>
      </c>
      <c r="B37" s="17">
        <v>9.029</v>
      </c>
      <c r="C37" s="18"/>
      <c r="D37" s="2">
        <f>B37</f>
        <v>9.029</v>
      </c>
      <c r="E37" s="34"/>
      <c r="F37" s="3"/>
      <c r="G37" s="3">
        <f t="shared" si="14"/>
        <v>0.09706496918342328</v>
      </c>
      <c r="H37" s="3"/>
      <c r="I37" s="106">
        <f t="shared" si="15"/>
        <v>0.09706496918342328</v>
      </c>
      <c r="J37" s="1">
        <v>1199.03</v>
      </c>
      <c r="K37" s="1"/>
      <c r="L37" s="2"/>
      <c r="M37" s="2">
        <f>51.914+16.18</f>
        <v>68.094</v>
      </c>
      <c r="N37" s="3">
        <f t="shared" si="16"/>
        <v>68.19106496918342</v>
      </c>
      <c r="O37" s="50"/>
      <c r="P37" s="60">
        <v>3447.5</v>
      </c>
      <c r="Q37" s="60">
        <f>N37*J37</f>
        <v>81763.13263</v>
      </c>
      <c r="R37" s="110"/>
      <c r="S37" s="110">
        <f>N37*J37/P37</f>
        <v>23.716644707759244</v>
      </c>
      <c r="T37" s="94"/>
      <c r="U37" s="102"/>
      <c r="V37" s="70"/>
    </row>
    <row r="38" spans="1:22" ht="12.75">
      <c r="A38" s="1" t="s">
        <v>58</v>
      </c>
      <c r="B38" s="2">
        <v>177</v>
      </c>
      <c r="C38" s="1">
        <v>0</v>
      </c>
      <c r="D38" s="1">
        <f>B38+C38</f>
        <v>177</v>
      </c>
      <c r="E38" s="34">
        <v>0.05354</v>
      </c>
      <c r="F38" s="3">
        <f>D38*E38</f>
        <v>9.47658</v>
      </c>
      <c r="G38" s="3">
        <f t="shared" si="14"/>
        <v>1.9028131072617034</v>
      </c>
      <c r="H38" s="3"/>
      <c r="I38" s="106">
        <f t="shared" si="15"/>
        <v>11.379393107261704</v>
      </c>
      <c r="J38" s="1">
        <v>1199.03</v>
      </c>
      <c r="K38" s="1">
        <f>I38*J38</f>
        <v>13644.2337174</v>
      </c>
      <c r="L38" s="2">
        <f>D38</f>
        <v>177</v>
      </c>
      <c r="M38" s="2">
        <v>26.11</v>
      </c>
      <c r="N38" s="109">
        <f t="shared" si="16"/>
        <v>28.012813107261703</v>
      </c>
      <c r="O38" s="44"/>
      <c r="P38" s="60"/>
      <c r="Q38" s="60"/>
      <c r="R38" s="110">
        <f>N38*J38/D38</f>
        <v>189.7638604519774</v>
      </c>
      <c r="S38" s="110"/>
      <c r="T38" s="5"/>
      <c r="U38" s="4"/>
      <c r="V38" s="77"/>
    </row>
    <row r="39" spans="1:22" ht="12.75">
      <c r="A39" s="1" t="s">
        <v>59</v>
      </c>
      <c r="B39" s="105">
        <v>7.117</v>
      </c>
      <c r="C39" s="105"/>
      <c r="D39" s="2">
        <f>B39</f>
        <v>7.117</v>
      </c>
      <c r="E39" s="34"/>
      <c r="F39" s="3"/>
      <c r="G39" s="3">
        <f t="shared" si="14"/>
        <v>0.07651028748238159</v>
      </c>
      <c r="H39" s="3"/>
      <c r="I39" s="106">
        <f t="shared" si="15"/>
        <v>0.07651028748238159</v>
      </c>
      <c r="J39" s="1">
        <v>1199.03</v>
      </c>
      <c r="K39" s="1"/>
      <c r="L39" s="2"/>
      <c r="M39" s="2">
        <v>31.243</v>
      </c>
      <c r="N39" s="109">
        <f t="shared" si="16"/>
        <v>31.31951028748238</v>
      </c>
      <c r="O39" s="44"/>
      <c r="P39" s="60">
        <v>1478.3</v>
      </c>
      <c r="Q39" s="60">
        <f>N39*J39</f>
        <v>37553.032419999996</v>
      </c>
      <c r="R39" s="110"/>
      <c r="S39" s="110">
        <f>N39*J39/P39</f>
        <v>25.40284950280728</v>
      </c>
      <c r="T39" s="74"/>
      <c r="U39" s="108"/>
      <c r="V39" s="77"/>
    </row>
    <row r="40" spans="1:20" s="77" customFormat="1" ht="12.75">
      <c r="A40" s="79"/>
      <c r="B40" s="51"/>
      <c r="C40" s="51"/>
      <c r="D40" s="51"/>
      <c r="E40" s="51"/>
      <c r="F40" s="51"/>
      <c r="G40" s="51"/>
      <c r="H40" s="51"/>
      <c r="I40" s="51"/>
      <c r="J40" s="51"/>
      <c r="K40" s="80"/>
      <c r="L40" s="51"/>
      <c r="M40" s="51"/>
      <c r="N40" s="51"/>
      <c r="O40" s="51"/>
      <c r="P40" s="51"/>
      <c r="Q40" s="80"/>
      <c r="R40" s="51"/>
      <c r="S40" s="51"/>
      <c r="T40" s="11"/>
    </row>
    <row r="41" spans="2:19" s="77" customFormat="1" ht="12.75">
      <c r="B41" s="81"/>
      <c r="D41" s="51"/>
      <c r="E41" s="70"/>
      <c r="F41" s="70"/>
      <c r="G41" s="70"/>
      <c r="H41" s="70"/>
      <c r="I41" s="70"/>
      <c r="J41" s="70"/>
      <c r="K41" s="70"/>
      <c r="L41" s="70"/>
      <c r="M41" s="51"/>
      <c r="N41" s="82"/>
      <c r="S41" s="75"/>
    </row>
    <row r="42" spans="13:19" s="77" customFormat="1" ht="12.75">
      <c r="M42" s="82"/>
      <c r="N42" s="82"/>
      <c r="S42" s="75"/>
    </row>
    <row r="43" s="77" customFormat="1" ht="12.75">
      <c r="S43" s="75"/>
    </row>
    <row r="44" s="77" customFormat="1" ht="15.75" customHeight="1">
      <c r="S44" s="75"/>
    </row>
    <row r="45" s="77" customFormat="1" ht="12.75" hidden="1">
      <c r="S45" s="75"/>
    </row>
    <row r="46" s="77" customFormat="1" ht="12.75" hidden="1">
      <c r="S46" s="75"/>
    </row>
    <row r="47" s="77" customFormat="1" ht="12.75" hidden="1">
      <c r="S47" s="75"/>
    </row>
    <row r="48" spans="1:19" s="70" customFormat="1" ht="37.5" customHeight="1" hidden="1">
      <c r="A48" s="83"/>
      <c r="B48" s="83"/>
      <c r="C48" s="83"/>
      <c r="D48" s="83"/>
      <c r="E48" s="83"/>
      <c r="F48" s="84"/>
      <c r="G48" s="26"/>
      <c r="H48" s="85"/>
      <c r="I48" s="85"/>
      <c r="J48" s="86"/>
      <c r="K48" s="26"/>
      <c r="L48" s="26"/>
      <c r="M48" s="26"/>
      <c r="N48" s="26"/>
      <c r="O48" s="26"/>
      <c r="P48" s="26"/>
      <c r="Q48" s="26"/>
      <c r="R48" s="26"/>
      <c r="S48" s="26"/>
    </row>
    <row r="49" s="70" customFormat="1" ht="12.75" hidden="1">
      <c r="S49" s="74"/>
    </row>
    <row r="50" s="70" customFormat="1" ht="13.5" customHeight="1" hidden="1">
      <c r="S50" s="74"/>
    </row>
    <row r="51" spans="1:20" s="70" customFormat="1" ht="25.5" customHeight="1" hidden="1">
      <c r="A51" s="87"/>
      <c r="B51" s="15"/>
      <c r="C51" s="15"/>
      <c r="D51" s="15"/>
      <c r="E51" s="15"/>
      <c r="F51" s="15"/>
      <c r="G51" s="88"/>
      <c r="H51" s="88"/>
      <c r="I51" s="89"/>
      <c r="J51" s="15"/>
      <c r="K51" s="15"/>
      <c r="L51" s="15"/>
      <c r="M51" s="89"/>
      <c r="N51" s="15"/>
      <c r="O51" s="15"/>
      <c r="P51" s="67"/>
      <c r="Q51" s="15"/>
      <c r="R51" s="68"/>
      <c r="S51" s="69"/>
      <c r="T51" s="89"/>
    </row>
    <row r="52" spans="1:20" s="70" customFormat="1" ht="70.5" customHeight="1" hidden="1">
      <c r="A52" s="52"/>
      <c r="B52" s="16"/>
      <c r="C52" s="16"/>
      <c r="D52" s="16"/>
      <c r="E52" s="16"/>
      <c r="F52" s="16"/>
      <c r="G52" s="16"/>
      <c r="H52" s="16"/>
      <c r="I52" s="90"/>
      <c r="J52" s="16"/>
      <c r="K52" s="16"/>
      <c r="L52" s="16"/>
      <c r="M52" s="90"/>
      <c r="N52" s="16"/>
      <c r="O52" s="16"/>
      <c r="P52" s="71"/>
      <c r="Q52" s="16"/>
      <c r="R52" s="72"/>
      <c r="S52" s="73"/>
      <c r="T52" s="90"/>
    </row>
    <row r="53" spans="1:20" s="4" customFormat="1" ht="10.5" customHeight="1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70" customFormat="1" ht="12.75" hidden="1">
      <c r="A54" s="79"/>
      <c r="B54" s="91"/>
      <c r="C54" s="79"/>
      <c r="D54" s="79"/>
      <c r="E54" s="92"/>
      <c r="F54" s="93"/>
      <c r="G54" s="93"/>
      <c r="H54" s="93"/>
      <c r="I54" s="94"/>
      <c r="J54" s="79"/>
      <c r="K54" s="79"/>
      <c r="L54" s="91"/>
      <c r="M54" s="95"/>
      <c r="N54" s="91"/>
      <c r="O54" s="93"/>
      <c r="P54" s="94"/>
      <c r="S54" s="74"/>
      <c r="T54" s="94"/>
    </row>
    <row r="55" spans="1:20" s="70" customFormat="1" ht="12.75" hidden="1">
      <c r="A55" s="79"/>
      <c r="B55" s="91"/>
      <c r="C55" s="79"/>
      <c r="D55" s="79"/>
      <c r="E55" s="92"/>
      <c r="F55" s="93"/>
      <c r="G55" s="93"/>
      <c r="H55" s="93"/>
      <c r="I55" s="94"/>
      <c r="J55" s="79"/>
      <c r="K55" s="79"/>
      <c r="L55" s="91"/>
      <c r="M55" s="95"/>
      <c r="N55" s="91"/>
      <c r="O55" s="93"/>
      <c r="P55" s="94"/>
      <c r="S55" s="74"/>
      <c r="T55" s="94"/>
    </row>
    <row r="56" spans="1:20" s="70" customFormat="1" ht="12.75" hidden="1">
      <c r="A56" s="79"/>
      <c r="B56" s="91"/>
      <c r="C56" s="79"/>
      <c r="D56" s="79"/>
      <c r="E56" s="92"/>
      <c r="F56" s="93"/>
      <c r="G56" s="93"/>
      <c r="H56" s="93"/>
      <c r="I56" s="94"/>
      <c r="J56" s="79"/>
      <c r="K56" s="79"/>
      <c r="L56" s="91"/>
      <c r="M56" s="95"/>
      <c r="N56" s="91"/>
      <c r="O56" s="93"/>
      <c r="P56" s="94"/>
      <c r="S56" s="74"/>
      <c r="T56" s="94"/>
    </row>
    <row r="57" spans="1:20" s="70" customFormat="1" ht="12.75" hidden="1">
      <c r="A57" s="79"/>
      <c r="B57" s="51"/>
      <c r="C57" s="51"/>
      <c r="D57" s="51"/>
      <c r="E57" s="51"/>
      <c r="F57" s="51"/>
      <c r="G57" s="51"/>
      <c r="H57" s="51"/>
      <c r="I57" s="51"/>
      <c r="J57" s="51"/>
      <c r="K57" s="80"/>
      <c r="L57" s="51"/>
      <c r="M57" s="51"/>
      <c r="N57" s="51"/>
      <c r="O57" s="51"/>
      <c r="P57" s="51"/>
      <c r="Q57" s="51"/>
      <c r="R57" s="51"/>
      <c r="S57" s="51"/>
      <c r="T57" s="51"/>
    </row>
    <row r="58" s="70" customFormat="1" ht="5.25" customHeight="1" hidden="1">
      <c r="S58" s="74"/>
    </row>
    <row r="59" s="81" customFormat="1" ht="8.25" customHeight="1" hidden="1">
      <c r="S59" s="96"/>
    </row>
    <row r="60" s="81" customFormat="1" ht="8.25" customHeight="1" hidden="1">
      <c r="S60" s="96"/>
    </row>
    <row r="61" s="77" customFormat="1" ht="27.75" customHeight="1" hidden="1">
      <c r="S61" s="75"/>
    </row>
    <row r="62" spans="1:20" s="70" customFormat="1" ht="25.5" customHeight="1" hidden="1">
      <c r="A62" s="87"/>
      <c r="B62" s="15"/>
      <c r="C62" s="15"/>
      <c r="D62" s="15"/>
      <c r="E62" s="15"/>
      <c r="F62" s="15"/>
      <c r="G62" s="88"/>
      <c r="H62" s="88"/>
      <c r="I62" s="89"/>
      <c r="J62" s="15"/>
      <c r="K62" s="15"/>
      <c r="L62" s="15"/>
      <c r="M62" s="89"/>
      <c r="N62" s="15"/>
      <c r="O62" s="15"/>
      <c r="P62" s="67"/>
      <c r="Q62" s="15"/>
      <c r="R62" s="68"/>
      <c r="S62" s="69"/>
      <c r="T62" s="89"/>
    </row>
    <row r="63" spans="1:20" s="70" customFormat="1" ht="70.5" customHeight="1" hidden="1">
      <c r="A63" s="52"/>
      <c r="B63" s="16"/>
      <c r="C63" s="16"/>
      <c r="D63" s="16"/>
      <c r="E63" s="16"/>
      <c r="F63" s="16"/>
      <c r="G63" s="16"/>
      <c r="H63" s="16"/>
      <c r="I63" s="90"/>
      <c r="J63" s="16"/>
      <c r="K63" s="16"/>
      <c r="L63" s="16"/>
      <c r="M63" s="90"/>
      <c r="N63" s="16"/>
      <c r="O63" s="16"/>
      <c r="P63" s="71"/>
      <c r="Q63" s="16"/>
      <c r="R63" s="72"/>
      <c r="S63" s="73"/>
      <c r="T63" s="90"/>
    </row>
    <row r="64" spans="1:20" s="4" customFormat="1" ht="10.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0" customFormat="1" ht="12.75" hidden="1">
      <c r="A65" s="79"/>
      <c r="B65" s="91"/>
      <c r="C65" s="79"/>
      <c r="D65" s="79"/>
      <c r="E65" s="92"/>
      <c r="F65" s="93"/>
      <c r="G65" s="93"/>
      <c r="H65" s="93"/>
      <c r="I65" s="94"/>
      <c r="J65" s="79"/>
      <c r="K65" s="79"/>
      <c r="L65" s="91"/>
      <c r="M65" s="95"/>
      <c r="N65" s="91"/>
      <c r="O65" s="93"/>
      <c r="P65" s="94"/>
      <c r="S65" s="74"/>
      <c r="T65" s="94"/>
    </row>
    <row r="66" spans="1:20" s="70" customFormat="1" ht="12.75" hidden="1">
      <c r="A66" s="79"/>
      <c r="B66" s="91"/>
      <c r="C66" s="79"/>
      <c r="D66" s="79"/>
      <c r="E66" s="92"/>
      <c r="F66" s="93"/>
      <c r="G66" s="93"/>
      <c r="H66" s="93"/>
      <c r="I66" s="94"/>
      <c r="J66" s="79"/>
      <c r="K66" s="79"/>
      <c r="L66" s="91"/>
      <c r="M66" s="95"/>
      <c r="N66" s="91"/>
      <c r="O66" s="93"/>
      <c r="P66" s="94"/>
      <c r="S66" s="74"/>
      <c r="T66" s="94"/>
    </row>
    <row r="67" spans="1:20" s="70" customFormat="1" ht="12.75" hidden="1">
      <c r="A67" s="79"/>
      <c r="B67" s="91"/>
      <c r="C67" s="79"/>
      <c r="D67" s="79"/>
      <c r="E67" s="92"/>
      <c r="F67" s="93"/>
      <c r="G67" s="93"/>
      <c r="H67" s="93"/>
      <c r="I67" s="94"/>
      <c r="J67" s="79"/>
      <c r="K67" s="79"/>
      <c r="L67" s="91"/>
      <c r="M67" s="95"/>
      <c r="N67" s="91"/>
      <c r="O67" s="93"/>
      <c r="P67" s="94"/>
      <c r="S67" s="74"/>
      <c r="T67" s="94"/>
    </row>
    <row r="68" spans="1:20" s="70" customFormat="1" ht="12.75" hidden="1">
      <c r="A68" s="79"/>
      <c r="B68" s="51"/>
      <c r="C68" s="51"/>
      <c r="D68" s="51"/>
      <c r="E68" s="51"/>
      <c r="F68" s="51"/>
      <c r="G68" s="51"/>
      <c r="H68" s="51"/>
      <c r="I68" s="51"/>
      <c r="J68" s="51"/>
      <c r="K68" s="80"/>
      <c r="L68" s="51"/>
      <c r="M68" s="51"/>
      <c r="N68" s="51"/>
      <c r="O68" s="51"/>
      <c r="P68" s="51"/>
      <c r="Q68" s="51"/>
      <c r="R68" s="51"/>
      <c r="S68" s="51"/>
      <c r="T68" s="51"/>
    </row>
    <row r="69" s="70" customFormat="1" ht="12.75" hidden="1">
      <c r="S69" s="74"/>
    </row>
    <row r="70" s="70" customFormat="1" ht="12.75" hidden="1">
      <c r="S70" s="74"/>
    </row>
    <row r="71" s="70" customFormat="1" ht="12.75" hidden="1">
      <c r="S71" s="74"/>
    </row>
    <row r="72" s="70" customFormat="1" ht="12.75" hidden="1">
      <c r="S72" s="74"/>
    </row>
    <row r="73" s="70" customFormat="1" ht="12.75" hidden="1">
      <c r="S73" s="74"/>
    </row>
    <row r="74" s="70" customFormat="1" ht="12.75" hidden="1">
      <c r="S74" s="74"/>
    </row>
    <row r="75" spans="1:19" s="70" customFormat="1" ht="12.75" hidden="1">
      <c r="A75" s="66"/>
      <c r="B75" s="97"/>
      <c r="C75" s="97"/>
      <c r="D75" s="66"/>
      <c r="E75" s="97"/>
      <c r="S75" s="74"/>
    </row>
    <row r="76" s="70" customFormat="1" ht="25.5" customHeight="1" hidden="1">
      <c r="S76" s="74"/>
    </row>
    <row r="77" s="70" customFormat="1" ht="12.75" hidden="1">
      <c r="S77" s="74"/>
    </row>
    <row r="78" s="70" customFormat="1" ht="12.75" hidden="1">
      <c r="S78" s="74"/>
    </row>
    <row r="79" s="70" customFormat="1" ht="12.75" hidden="1">
      <c r="S79" s="74"/>
    </row>
    <row r="80" s="70" customFormat="1" ht="12.75" hidden="1">
      <c r="S80" s="74"/>
    </row>
    <row r="81" s="70" customFormat="1" ht="12.75" hidden="1">
      <c r="S81" s="74"/>
    </row>
    <row r="82" s="70" customFormat="1" ht="12.75" hidden="1">
      <c r="S82" s="74"/>
    </row>
    <row r="83" s="70" customFormat="1" ht="12.75" hidden="1">
      <c r="S83" s="74"/>
    </row>
    <row r="84" s="70" customFormat="1" ht="12.75" hidden="1">
      <c r="S84" s="74"/>
    </row>
    <row r="85" s="70" customFormat="1" ht="12.75" hidden="1">
      <c r="S85" s="74"/>
    </row>
    <row r="86" s="70" customFormat="1" ht="12.75" hidden="1">
      <c r="S86" s="74"/>
    </row>
    <row r="87" s="70" customFormat="1" ht="12.75" hidden="1">
      <c r="S87" s="74"/>
    </row>
    <row r="88" s="70" customFormat="1" ht="12.75" hidden="1">
      <c r="S88" s="74"/>
    </row>
    <row r="89" s="70" customFormat="1" ht="12.75" hidden="1">
      <c r="S89" s="74"/>
    </row>
    <row r="90" s="70" customFormat="1" ht="12.75" hidden="1">
      <c r="S90" s="74"/>
    </row>
    <row r="91" s="70" customFormat="1" ht="12.75" hidden="1">
      <c r="S91" s="74"/>
    </row>
    <row r="92" s="70" customFormat="1" ht="12.75" hidden="1">
      <c r="S92" s="74"/>
    </row>
    <row r="93" s="70" customFormat="1" ht="12.75" hidden="1">
      <c r="S93" s="74"/>
    </row>
    <row r="94" s="70" customFormat="1" ht="12.75" hidden="1">
      <c r="S94" s="74"/>
    </row>
    <row r="95" s="70" customFormat="1" ht="12.75" hidden="1">
      <c r="S95" s="74"/>
    </row>
    <row r="96" s="70" customFormat="1" ht="12.75" hidden="1">
      <c r="S96" s="74"/>
    </row>
    <row r="97" s="70" customFormat="1" ht="12.75" hidden="1">
      <c r="S97" s="74"/>
    </row>
    <row r="98" s="70" customFormat="1" ht="12.75" hidden="1">
      <c r="S98" s="74"/>
    </row>
    <row r="99" s="70" customFormat="1" ht="12.75" hidden="1">
      <c r="S99" s="74"/>
    </row>
    <row r="100" s="70" customFormat="1" ht="12.75" hidden="1">
      <c r="S100" s="74"/>
    </row>
    <row r="101" s="70" customFormat="1" ht="12.75" hidden="1">
      <c r="S101" s="74"/>
    </row>
    <row r="102" s="70" customFormat="1" ht="12.75" hidden="1">
      <c r="S102" s="74"/>
    </row>
    <row r="103" s="70" customFormat="1" ht="12.75" hidden="1">
      <c r="S103" s="74"/>
    </row>
    <row r="104" s="70" customFormat="1" ht="12.75" hidden="1">
      <c r="S104" s="74"/>
    </row>
    <row r="105" s="70" customFormat="1" ht="12.75" hidden="1">
      <c r="S105" s="74"/>
    </row>
    <row r="106" s="70" customFormat="1" ht="12.75" hidden="1">
      <c r="S106" s="74"/>
    </row>
    <row r="107" s="70" customFormat="1" ht="12.75" hidden="1">
      <c r="S107" s="74"/>
    </row>
    <row r="108" s="70" customFormat="1" ht="12.75" hidden="1">
      <c r="S108" s="74"/>
    </row>
    <row r="109" s="70" customFormat="1" ht="12.75" hidden="1">
      <c r="S109" s="74"/>
    </row>
    <row r="110" s="70" customFormat="1" ht="12.75" hidden="1">
      <c r="S110" s="74"/>
    </row>
    <row r="111" s="70" customFormat="1" ht="12.75" hidden="1">
      <c r="S111" s="74"/>
    </row>
    <row r="112" s="70" customFormat="1" ht="12.75" hidden="1">
      <c r="S112" s="74"/>
    </row>
    <row r="113" s="70" customFormat="1" ht="12.75" hidden="1">
      <c r="S113" s="74"/>
    </row>
    <row r="114" s="70" customFormat="1" ht="12.75" hidden="1">
      <c r="S114" s="74"/>
    </row>
    <row r="115" s="70" customFormat="1" ht="12.75" hidden="1">
      <c r="S115" s="74"/>
    </row>
    <row r="116" s="70" customFormat="1" ht="12.75" hidden="1">
      <c r="S116" s="74"/>
    </row>
    <row r="117" s="70" customFormat="1" ht="12.75" hidden="1">
      <c r="S117" s="74"/>
    </row>
    <row r="118" s="70" customFormat="1" ht="12.75" hidden="1">
      <c r="S118" s="74"/>
    </row>
    <row r="119" s="70" customFormat="1" ht="12.75" hidden="1">
      <c r="S119" s="74"/>
    </row>
    <row r="120" s="70" customFormat="1" ht="12.75" hidden="1">
      <c r="S120" s="74"/>
    </row>
    <row r="121" s="70" customFormat="1" ht="12.75" hidden="1">
      <c r="S121" s="74"/>
    </row>
    <row r="122" s="70" customFormat="1" ht="12.75" hidden="1">
      <c r="S122" s="74"/>
    </row>
    <row r="123" s="70" customFormat="1" ht="12.75" hidden="1">
      <c r="S123" s="74"/>
    </row>
    <row r="124" s="70" customFormat="1" ht="12.75" hidden="1">
      <c r="S124" s="74"/>
    </row>
    <row r="125" s="70" customFormat="1" ht="12.75" hidden="1">
      <c r="S125" s="74"/>
    </row>
    <row r="126" s="70" customFormat="1" ht="12.75" hidden="1">
      <c r="S126" s="74"/>
    </row>
    <row r="127" s="70" customFormat="1" ht="12.75" hidden="1">
      <c r="S127" s="74"/>
    </row>
    <row r="128" s="70" customFormat="1" ht="12.75" hidden="1">
      <c r="S128" s="74"/>
    </row>
    <row r="129" s="70" customFormat="1" ht="12.75" hidden="1">
      <c r="S129" s="74"/>
    </row>
    <row r="130" s="70" customFormat="1" ht="12.75" hidden="1">
      <c r="S130" s="74"/>
    </row>
    <row r="131" s="70" customFormat="1" ht="12.75" hidden="1">
      <c r="S131" s="74"/>
    </row>
    <row r="132" s="70" customFormat="1" ht="12.75" hidden="1">
      <c r="S132" s="74"/>
    </row>
    <row r="133" s="70" customFormat="1" ht="12.75" hidden="1">
      <c r="S133" s="74"/>
    </row>
    <row r="134" s="70" customFormat="1" ht="12.75" hidden="1">
      <c r="S134" s="74"/>
    </row>
    <row r="135" s="70" customFormat="1" ht="12.75" hidden="1">
      <c r="S135" s="74"/>
    </row>
    <row r="136" s="70" customFormat="1" ht="12.75" hidden="1">
      <c r="S136" s="74"/>
    </row>
    <row r="137" s="70" customFormat="1" ht="12.75" hidden="1">
      <c r="S137" s="74"/>
    </row>
    <row r="138" s="70" customFormat="1" ht="12.75" hidden="1">
      <c r="S138" s="74"/>
    </row>
    <row r="139" s="70" customFormat="1" ht="12.75" hidden="1">
      <c r="S139" s="74"/>
    </row>
    <row r="140" s="70" customFormat="1" ht="12.75" hidden="1">
      <c r="S140" s="74"/>
    </row>
    <row r="141" s="70" customFormat="1" ht="12.75" hidden="1">
      <c r="S141" s="74"/>
    </row>
    <row r="142" s="70" customFormat="1" ht="12.75" hidden="1">
      <c r="S142" s="74"/>
    </row>
    <row r="143" s="70" customFormat="1" ht="12.75" hidden="1">
      <c r="S143" s="74"/>
    </row>
    <row r="144" s="70" customFormat="1" ht="12.75" hidden="1">
      <c r="S144" s="74"/>
    </row>
    <row r="145" s="70" customFormat="1" ht="12.75" hidden="1">
      <c r="S145" s="74"/>
    </row>
    <row r="146" s="70" customFormat="1" ht="12.75" hidden="1">
      <c r="S146" s="74"/>
    </row>
    <row r="147" s="70" customFormat="1" ht="12.75" hidden="1">
      <c r="S147" s="74"/>
    </row>
    <row r="148" s="70" customFormat="1" ht="12.75" hidden="1">
      <c r="S148" s="74"/>
    </row>
    <row r="149" s="70" customFormat="1" ht="12.75" hidden="1">
      <c r="S149" s="74"/>
    </row>
    <row r="150" s="70" customFormat="1" ht="12.75" hidden="1">
      <c r="S150" s="74"/>
    </row>
    <row r="151" s="70" customFormat="1" ht="12.75" hidden="1">
      <c r="S151" s="74"/>
    </row>
    <row r="152" s="70" customFormat="1" ht="12.75" hidden="1">
      <c r="S152" s="74"/>
    </row>
    <row r="153" s="70" customFormat="1" ht="12.75" hidden="1">
      <c r="S153" s="74"/>
    </row>
    <row r="154" s="70" customFormat="1" ht="12.75" hidden="1">
      <c r="S154" s="74"/>
    </row>
    <row r="155" s="70" customFormat="1" ht="12.75" hidden="1">
      <c r="S155" s="74"/>
    </row>
    <row r="156" s="70" customFormat="1" ht="12.75" hidden="1">
      <c r="S156" s="74"/>
    </row>
    <row r="157" s="70" customFormat="1" ht="12.75" hidden="1">
      <c r="S157" s="74"/>
    </row>
    <row r="158" s="70" customFormat="1" ht="12.75" hidden="1">
      <c r="S158" s="74"/>
    </row>
    <row r="159" spans="3:19" s="70" customFormat="1" ht="12.75">
      <c r="C159" s="79"/>
      <c r="I159" s="52"/>
      <c r="J159" s="52"/>
      <c r="K159" s="52"/>
      <c r="L159" s="52"/>
      <c r="S159" s="74"/>
    </row>
    <row r="160" spans="3:19" s="70" customFormat="1" ht="12.75">
      <c r="C160" s="98"/>
      <c r="D160" s="98"/>
      <c r="J160" s="98"/>
      <c r="K160" s="98"/>
      <c r="S160" s="74"/>
    </row>
    <row r="161" spans="1:19" s="70" customFormat="1" ht="12.75">
      <c r="A161" s="99"/>
      <c r="B161" s="99"/>
      <c r="C161" s="100"/>
      <c r="D161" s="100"/>
      <c r="G161" s="101"/>
      <c r="H161" s="101"/>
      <c r="I161" s="99"/>
      <c r="J161" s="102"/>
      <c r="K161" s="102"/>
      <c r="S161" s="74"/>
    </row>
    <row r="162" spans="1:19" s="70" customFormat="1" ht="12.75">
      <c r="A162" s="99"/>
      <c r="B162" s="99"/>
      <c r="C162" s="100"/>
      <c r="D162" s="100"/>
      <c r="G162" s="101"/>
      <c r="H162" s="101"/>
      <c r="I162" s="99"/>
      <c r="J162" s="102"/>
      <c r="K162" s="102"/>
      <c r="S162" s="74"/>
    </row>
    <row r="163" spans="1:19" s="77" customFormat="1" ht="12.75">
      <c r="A163" s="99"/>
      <c r="B163" s="99"/>
      <c r="C163" s="102"/>
      <c r="D163" s="102"/>
      <c r="E163" s="70"/>
      <c r="F163" s="70"/>
      <c r="G163" s="101"/>
      <c r="H163" s="101"/>
      <c r="I163" s="99"/>
      <c r="J163" s="5"/>
      <c r="K163" s="5"/>
      <c r="S163" s="75"/>
    </row>
    <row r="164" s="77" customFormat="1" ht="12.75">
      <c r="S164" s="75"/>
    </row>
    <row r="165" s="77" customFormat="1" ht="12.75">
      <c r="S165" s="75"/>
    </row>
    <row r="166" s="77" customFormat="1" ht="12.75">
      <c r="S166" s="75"/>
    </row>
    <row r="167" s="77" customFormat="1" ht="12.75">
      <c r="S167" s="75"/>
    </row>
    <row r="168" s="77" customFormat="1" ht="12.75">
      <c r="S168" s="75"/>
    </row>
    <row r="169" s="77" customFormat="1" ht="12.75">
      <c r="S169" s="75"/>
    </row>
    <row r="170" s="77" customFormat="1" ht="12.75">
      <c r="S170" s="75"/>
    </row>
    <row r="171" spans="1:19" s="77" customFormat="1" ht="12.75">
      <c r="A171" s="103"/>
      <c r="B171" s="104"/>
      <c r="C171" s="104"/>
      <c r="D171" s="103"/>
      <c r="E171" s="104"/>
      <c r="S171" s="75"/>
    </row>
    <row r="172" s="77" customFormat="1" ht="14.25" customHeight="1">
      <c r="S172" s="75"/>
    </row>
    <row r="173" s="77" customFormat="1" ht="12.75">
      <c r="S173" s="75"/>
    </row>
    <row r="174" s="77" customFormat="1" ht="12.75">
      <c r="S174" s="75"/>
    </row>
    <row r="175" s="77" customFormat="1" ht="12.75">
      <c r="S175" s="75"/>
    </row>
  </sheetData>
  <mergeCells count="92">
    <mergeCell ref="I159:L159"/>
    <mergeCell ref="R30:S30"/>
    <mergeCell ref="T30:U30"/>
    <mergeCell ref="G161:H161"/>
    <mergeCell ref="U31:U32"/>
    <mergeCell ref="Q31:Q32"/>
    <mergeCell ref="R31:R32"/>
    <mergeCell ref="S31:S32"/>
    <mergeCell ref="T31:T32"/>
    <mergeCell ref="M31:M32"/>
    <mergeCell ref="G162:H162"/>
    <mergeCell ref="G163:H163"/>
    <mergeCell ref="B35:C35"/>
    <mergeCell ref="B37:C37"/>
    <mergeCell ref="B39:C39"/>
    <mergeCell ref="E62:E63"/>
    <mergeCell ref="F62:F63"/>
    <mergeCell ref="G62:G63"/>
    <mergeCell ref="H62:H63"/>
    <mergeCell ref="E51:E52"/>
    <mergeCell ref="N31:N32"/>
    <mergeCell ref="O31:O32"/>
    <mergeCell ref="P31:P32"/>
    <mergeCell ref="I31:I32"/>
    <mergeCell ref="J31:J32"/>
    <mergeCell ref="K31:K32"/>
    <mergeCell ref="L31:L32"/>
    <mergeCell ref="J29:K29"/>
    <mergeCell ref="A31:A32"/>
    <mergeCell ref="B31:B32"/>
    <mergeCell ref="C31:C32"/>
    <mergeCell ref="D31:D32"/>
    <mergeCell ref="E31:E32"/>
    <mergeCell ref="F31:F32"/>
    <mergeCell ref="G31:G32"/>
    <mergeCell ref="H31:H32"/>
    <mergeCell ref="Q62:Q63"/>
    <mergeCell ref="R62:R63"/>
    <mergeCell ref="S62:S63"/>
    <mergeCell ref="T62:T63"/>
    <mergeCell ref="M62:M63"/>
    <mergeCell ref="N62:N63"/>
    <mergeCell ref="O62:O63"/>
    <mergeCell ref="P62:P63"/>
    <mergeCell ref="I62:I63"/>
    <mergeCell ref="J62:J63"/>
    <mergeCell ref="K62:K63"/>
    <mergeCell ref="L62:L63"/>
    <mergeCell ref="A62:A63"/>
    <mergeCell ref="B62:B63"/>
    <mergeCell ref="C62:C63"/>
    <mergeCell ref="D62:D63"/>
    <mergeCell ref="Q51:Q52"/>
    <mergeCell ref="R51:R52"/>
    <mergeCell ref="S51:S52"/>
    <mergeCell ref="T51:T52"/>
    <mergeCell ref="M51:M52"/>
    <mergeCell ref="N51:N52"/>
    <mergeCell ref="O51:O52"/>
    <mergeCell ref="P51:P52"/>
    <mergeCell ref="I51:I52"/>
    <mergeCell ref="J51:J52"/>
    <mergeCell ref="K51:K52"/>
    <mergeCell ref="L51:L52"/>
    <mergeCell ref="F51:F52"/>
    <mergeCell ref="G51:G52"/>
    <mergeCell ref="H51:H52"/>
    <mergeCell ref="A51:A52"/>
    <mergeCell ref="B51:B52"/>
    <mergeCell ref="C51:C52"/>
    <mergeCell ref="D51:D52"/>
    <mergeCell ref="E3:E4"/>
    <mergeCell ref="F3:F4"/>
    <mergeCell ref="G3:G4"/>
    <mergeCell ref="R3:R4"/>
    <mergeCell ref="H3:H4"/>
    <mergeCell ref="S3:S4"/>
    <mergeCell ref="P3:P4"/>
    <mergeCell ref="Q3:Q4"/>
    <mergeCell ref="O3:O4"/>
    <mergeCell ref="M3:M4"/>
    <mergeCell ref="N3:N4"/>
    <mergeCell ref="L3:L4"/>
    <mergeCell ref="H1:I1"/>
    <mergeCell ref="I3:I4"/>
    <mergeCell ref="J3:J4"/>
    <mergeCell ref="K3:K4"/>
    <mergeCell ref="A3:A4"/>
    <mergeCell ref="B3:B4"/>
    <mergeCell ref="C3:C4"/>
    <mergeCell ref="D3:D4"/>
    <mergeCell ref="H48:I48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Гл. бухгалтер</cp:lastModifiedBy>
  <cp:lastPrinted>2015-04-21T05:37:03Z</cp:lastPrinted>
  <dcterms:created xsi:type="dcterms:W3CDTF">2010-11-15T10:27:40Z</dcterms:created>
  <dcterms:modified xsi:type="dcterms:W3CDTF">2015-04-21T05:37:10Z</dcterms:modified>
  <cp:category/>
  <cp:version/>
  <cp:contentType/>
  <cp:contentStatus/>
</cp:coreProperties>
</file>