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начислено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<sst xmlns="http://schemas.openxmlformats.org/spreadsheetml/2006/main" count="37" uniqueCount="37">
  <si>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наш</t>
  </si>
  <si>
    <t>Всего</t>
  </si>
  <si>
    <t>январь</t>
  </si>
  <si>
    <t>февраль</t>
  </si>
  <si>
    <t>март</t>
  </si>
  <si>
    <t>Ит. 1 кв</t>
  </si>
  <si>
    <t>апрель</t>
  </si>
  <si>
    <t>май</t>
  </si>
  <si>
    <t>июнь</t>
  </si>
  <si>
    <t>1 пол</t>
  </si>
  <si>
    <t>Ит.2 кв</t>
  </si>
  <si>
    <t>июль</t>
  </si>
  <si>
    <t>август</t>
  </si>
  <si>
    <t>сентябрь</t>
  </si>
  <si>
    <t>Ит. 3 кв</t>
  </si>
  <si>
    <t>Ит. 9 мес.</t>
  </si>
  <si>
    <t>октябрь</t>
  </si>
  <si>
    <t>ноябрь</t>
  </si>
  <si>
    <t>декабрь</t>
  </si>
  <si>
    <t>Ит. 4кв.</t>
  </si>
  <si>
    <t>Ит. год</t>
  </si>
  <si>
    <t>ремонт</t>
  </si>
  <si>
    <t>антенна+КТВ</t>
  </si>
  <si>
    <t>Месяц
начисления</t>
  </si>
  <si>
    <t>Найм</t>
  </si>
  <si>
    <t>Содержание 
жилья и текущий 
ремонт</t>
  </si>
  <si>
    <t>Отопление</t>
  </si>
  <si>
    <t>ХВС</t>
  </si>
  <si>
    <t>ГВС</t>
  </si>
  <si>
    <t>Водоотведение</t>
  </si>
  <si>
    <t>Вывоз
мусора</t>
  </si>
  <si>
    <t>Радио</t>
  </si>
  <si>
    <t>Лифт</t>
  </si>
  <si>
    <t>Пени</t>
  </si>
  <si>
    <t>Газ</t>
  </si>
  <si>
    <t>Сведения о начисленных коммунальных услугах за 2014г.</t>
  </si>
  <si>
    <t>Эл. энергия
(ОДН)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</si>
</sst>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0" xfId="0" applyFill="1" applyAlignment="1">
      <alignment/>
    </xf>
    <xf numFmtId="2" fontId="3" fillId="0" borderId="1" xfId="0" applyNumberFormat="1" applyFon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2" fontId="3" fillId="0" borderId="3" xfId="0" applyNumberFormat="1" applyFont="1" applyFill="1" applyBorder="1" applyAlignment="1">
      <alignment/>
    </xf>
    <xf numFmtId="2" fontId="2" fillId="0" borderId="6" xfId="0" applyNumberFormat="1" applyFont="1" applyFill="1" applyBorder="1" applyAlignment="1">
      <alignment/>
    </xf>
    <xf numFmtId="2" fontId="2" fillId="0" borderId="5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2"/>
  <sheetViews>
    <sheetView tabSelected="1" workbookViewId="0" topLeftCell="A1">
      <selection activeCell="O24" sqref="O24"/>
    </sheetView>
  </sheetViews>
  <sheetFormatPr defaultColWidth="9.00390625" defaultRowHeight="12.75"/>
  <cols>
    <col min="1" max="1" width="10.125" style="0" customWidth="1"/>
    <col min="2" max="2" width="12.25390625" style="0" customWidth="1"/>
    <col min="3" max="3" width="11.125" style="0" customWidth="1"/>
    <col min="4" max="4" width="9.625" style="0" customWidth="1"/>
    <col min="5" max="5" width="13.625" style="0" customWidth="1"/>
    <col min="6" max="6" width="9.875" style="0" customWidth="1"/>
    <col min="7" max="7" width="9.75390625" style="0" customWidth="1"/>
    <col min="8" max="8" width="10.75390625" style="0" bestFit="1" customWidth="1"/>
    <col min="9" max="9" width="10.875" style="0" customWidth="1"/>
    <col min="10" max="10" width="9.25390625" style="0" customWidth="1"/>
    <col min="11" max="11" width="10.00390625" style="0" hidden="1" customWidth="1"/>
    <col min="12" max="12" width="9.375" style="0" customWidth="1"/>
    <col min="13" max="13" width="10.75390625" style="0" bestFit="1" customWidth="1"/>
    <col min="14" max="14" width="10.00390625" style="0" customWidth="1"/>
    <col min="15" max="15" width="7.375" style="0" customWidth="1"/>
    <col min="16" max="16" width="11.125" style="0" customWidth="1"/>
  </cols>
  <sheetData>
    <row r="2" spans="1:16" ht="15.75">
      <c r="A2" s="16" t="s">
        <v>35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ht="13.5" thickBot="1"/>
    <row r="4" spans="1:19" ht="16.5" customHeight="1">
      <c r="A4" s="19" t="s">
        <v>23</v>
      </c>
      <c r="B4" s="17" t="s">
        <v>25</v>
      </c>
      <c r="C4" s="22" t="s">
        <v>26</v>
      </c>
      <c r="D4" s="22" t="s">
        <v>27</v>
      </c>
      <c r="E4" s="22" t="s">
        <v>29</v>
      </c>
      <c r="F4" s="22" t="s">
        <v>28</v>
      </c>
      <c r="G4" s="22" t="s">
        <v>31</v>
      </c>
      <c r="H4" s="22" t="s">
        <v>22</v>
      </c>
      <c r="I4" s="17" t="s">
        <v>30</v>
      </c>
      <c r="J4" s="17" t="s">
        <v>24</v>
      </c>
      <c r="K4" s="14" t="s">
        <v>0</v>
      </c>
      <c r="L4" s="22" t="s">
        <v>32</v>
      </c>
      <c r="M4" s="22" t="s">
        <v>33</v>
      </c>
      <c r="N4" s="17" t="s">
        <v>36</v>
      </c>
      <c r="O4" s="22" t="s">
        <v>34</v>
      </c>
      <c r="P4" s="22" t="s">
        <v>1</v>
      </c>
      <c r="Q4" s="7"/>
      <c r="R4" s="7"/>
      <c r="S4" s="7"/>
    </row>
    <row r="5" spans="1:19" ht="30" customHeight="1" thickBot="1">
      <c r="A5" s="20"/>
      <c r="B5" s="21"/>
      <c r="C5" s="21"/>
      <c r="D5" s="21"/>
      <c r="E5" s="21"/>
      <c r="F5" s="21"/>
      <c r="G5" s="21"/>
      <c r="H5" s="21"/>
      <c r="I5" s="21"/>
      <c r="J5" s="18"/>
      <c r="K5" s="15" t="s">
        <v>21</v>
      </c>
      <c r="L5" s="21"/>
      <c r="M5" s="21"/>
      <c r="N5" s="21"/>
      <c r="O5" s="23"/>
      <c r="P5" s="21"/>
      <c r="Q5" s="7"/>
      <c r="R5" s="7"/>
      <c r="S5" s="7"/>
    </row>
    <row r="6" spans="1:19" ht="12.75">
      <c r="A6" s="2" t="s">
        <v>2</v>
      </c>
      <c r="B6" s="8">
        <v>3147082.5</v>
      </c>
      <c r="C6" s="8">
        <v>3595685</v>
      </c>
      <c r="D6" s="8">
        <v>236742.64</v>
      </c>
      <c r="E6" s="8">
        <v>525231.54</v>
      </c>
      <c r="F6" s="8">
        <v>791572.08</v>
      </c>
      <c r="G6" s="8">
        <v>22852.47</v>
      </c>
      <c r="H6" s="8">
        <v>160765</v>
      </c>
      <c r="I6" s="8">
        <v>127882.81</v>
      </c>
      <c r="J6" s="8">
        <v>69287.67</v>
      </c>
      <c r="K6" s="8">
        <v>0</v>
      </c>
      <c r="L6" s="8">
        <v>338740.7</v>
      </c>
      <c r="M6" s="8">
        <v>36770.96</v>
      </c>
      <c r="N6" s="8">
        <v>72783.94</v>
      </c>
      <c r="O6" s="8">
        <v>57.69</v>
      </c>
      <c r="P6" s="8">
        <f>SUM(B6:O6)</f>
        <v>9125455</v>
      </c>
      <c r="Q6" s="7"/>
      <c r="R6" s="7"/>
      <c r="S6" s="7"/>
    </row>
    <row r="7" spans="1:19" ht="12.75">
      <c r="A7" s="3" t="s">
        <v>3</v>
      </c>
      <c r="B7" s="9">
        <v>3147040</v>
      </c>
      <c r="C7" s="9">
        <v>3039581.64</v>
      </c>
      <c r="D7" s="9">
        <v>224531.53</v>
      </c>
      <c r="E7" s="9">
        <v>488624.3</v>
      </c>
      <c r="F7" s="9">
        <v>713618.62</v>
      </c>
      <c r="G7" s="9">
        <v>22357.47</v>
      </c>
      <c r="H7" s="9">
        <v>160835</v>
      </c>
      <c r="I7" s="9">
        <v>127351</v>
      </c>
      <c r="J7" s="9">
        <v>51668.26</v>
      </c>
      <c r="K7" s="9">
        <v>0</v>
      </c>
      <c r="L7" s="9">
        <v>337706.9</v>
      </c>
      <c r="M7" s="9">
        <v>55290.41</v>
      </c>
      <c r="N7" s="9">
        <v>67482.35</v>
      </c>
      <c r="O7" s="9">
        <v>44.87</v>
      </c>
      <c r="P7" s="9">
        <f>SUM(B7:O7)</f>
        <v>8436132.35</v>
      </c>
      <c r="Q7" s="7"/>
      <c r="R7" s="7"/>
      <c r="S7" s="7"/>
    </row>
    <row r="8" spans="1:19" ht="13.5" thickBot="1">
      <c r="A8" s="4" t="s">
        <v>4</v>
      </c>
      <c r="B8" s="10">
        <v>3147035</v>
      </c>
      <c r="C8" s="10">
        <v>2421322.77</v>
      </c>
      <c r="D8" s="10">
        <v>209905.04</v>
      </c>
      <c r="E8" s="10">
        <v>474650</v>
      </c>
      <c r="F8" s="10">
        <v>680746.04</v>
      </c>
      <c r="G8" s="10">
        <v>22109.97</v>
      </c>
      <c r="H8" s="10">
        <v>161130</v>
      </c>
      <c r="I8" s="10">
        <v>127360.38</v>
      </c>
      <c r="J8" s="10">
        <v>49173.95</v>
      </c>
      <c r="K8" s="10">
        <v>0</v>
      </c>
      <c r="L8" s="10">
        <v>337858.1</v>
      </c>
      <c r="M8" s="10">
        <v>50270.82</v>
      </c>
      <c r="N8" s="10">
        <v>67482.22</v>
      </c>
      <c r="O8" s="10">
        <v>25.64</v>
      </c>
      <c r="P8" s="10">
        <f>SUM(B8:O8)</f>
        <v>7749069.929999999</v>
      </c>
      <c r="Q8" s="7"/>
      <c r="R8" s="7"/>
      <c r="S8" s="7"/>
    </row>
    <row r="9" spans="1:19" ht="13.5" thickBot="1">
      <c r="A9" s="5" t="s">
        <v>5</v>
      </c>
      <c r="B9" s="11">
        <f aca="true" t="shared" si="0" ref="B9:M9">SUM(B6:B8)</f>
        <v>9441157.5</v>
      </c>
      <c r="C9" s="11">
        <f t="shared" si="0"/>
        <v>9056589.41</v>
      </c>
      <c r="D9" s="11">
        <f t="shared" si="0"/>
        <v>671179.2100000001</v>
      </c>
      <c r="E9" s="11">
        <f t="shared" si="0"/>
        <v>1488505.84</v>
      </c>
      <c r="F9" s="11">
        <f t="shared" si="0"/>
        <v>2185936.74</v>
      </c>
      <c r="G9" s="11">
        <f t="shared" si="0"/>
        <v>67319.91</v>
      </c>
      <c r="H9" s="11">
        <f t="shared" si="0"/>
        <v>482730</v>
      </c>
      <c r="I9" s="11">
        <f>SUM(I6:I8)</f>
        <v>382594.19</v>
      </c>
      <c r="J9" s="11">
        <f t="shared" si="0"/>
        <v>170129.88</v>
      </c>
      <c r="K9" s="11">
        <f t="shared" si="0"/>
        <v>0</v>
      </c>
      <c r="L9" s="11">
        <f t="shared" si="0"/>
        <v>1014305.7000000001</v>
      </c>
      <c r="M9" s="11">
        <f t="shared" si="0"/>
        <v>142332.19</v>
      </c>
      <c r="N9" s="11">
        <f>SUM(N6:N8)</f>
        <v>207748.51</v>
      </c>
      <c r="O9" s="11">
        <f>SUM(O6:O8)</f>
        <v>128.2</v>
      </c>
      <c r="P9" s="11">
        <f>SUM(P6:P8)</f>
        <v>25310657.28</v>
      </c>
      <c r="Q9" s="7"/>
      <c r="R9" s="7"/>
      <c r="S9" s="7"/>
    </row>
    <row r="10" spans="1:19" ht="12.75">
      <c r="A10" s="2" t="s">
        <v>6</v>
      </c>
      <c r="B10" s="8">
        <v>3147035</v>
      </c>
      <c r="C10" s="8">
        <v>2091014.43</v>
      </c>
      <c r="D10" s="8">
        <f>210305.15+6621.63</f>
        <v>216926.78</v>
      </c>
      <c r="E10" s="8">
        <f>488751.2</f>
        <v>488751.2</v>
      </c>
      <c r="F10" s="8">
        <f>640448.55+35984.62</f>
        <v>676433.17</v>
      </c>
      <c r="G10" s="8">
        <v>21944.97</v>
      </c>
      <c r="H10" s="8">
        <f>103399.95+56980.05</f>
        <v>160380</v>
      </c>
      <c r="I10" s="8">
        <v>127036.51</v>
      </c>
      <c r="J10" s="8">
        <v>49173.95</v>
      </c>
      <c r="K10" s="8">
        <v>0</v>
      </c>
      <c r="L10" s="8">
        <v>337379.9</v>
      </c>
      <c r="M10" s="8">
        <v>46299.27</v>
      </c>
      <c r="N10" s="8">
        <v>67482.22</v>
      </c>
      <c r="O10" s="8">
        <v>25.64</v>
      </c>
      <c r="P10" s="8">
        <f>SUM(B10:O10)</f>
        <v>7429883.039999999</v>
      </c>
      <c r="Q10" s="7"/>
      <c r="R10" s="7"/>
      <c r="S10" s="7"/>
    </row>
    <row r="11" spans="1:19" ht="12.75">
      <c r="A11" s="3" t="s">
        <v>7</v>
      </c>
      <c r="B11" s="9">
        <v>3146935</v>
      </c>
      <c r="C11" s="9">
        <v>0</v>
      </c>
      <c r="D11" s="9">
        <f>189357.58+8002.83</f>
        <v>197360.40999999997</v>
      </c>
      <c r="E11" s="9">
        <v>530299.4</v>
      </c>
      <c r="F11" s="9">
        <f>828533.77+38808.95</f>
        <v>867342.72</v>
      </c>
      <c r="G11" s="9">
        <v>21944.97</v>
      </c>
      <c r="H11" s="9">
        <f>106479.95+57120.05</f>
        <v>163600</v>
      </c>
      <c r="I11" s="9">
        <v>126736.08</v>
      </c>
      <c r="J11" s="9">
        <v>48705.79</v>
      </c>
      <c r="K11" s="9">
        <v>0</v>
      </c>
      <c r="L11" s="9">
        <v>335962.9</v>
      </c>
      <c r="M11" s="9">
        <v>51620.3</v>
      </c>
      <c r="N11" s="9">
        <v>67474.44</v>
      </c>
      <c r="O11" s="9">
        <v>198.71</v>
      </c>
      <c r="P11" s="9">
        <f>SUM(B11:O11)</f>
        <v>5558180.720000001</v>
      </c>
      <c r="Q11" s="7"/>
      <c r="R11" s="7"/>
      <c r="S11" s="7"/>
    </row>
    <row r="12" spans="1:19" ht="13.5" thickBot="1">
      <c r="A12" s="4" t="s">
        <v>8</v>
      </c>
      <c r="B12" s="10">
        <v>3146935</v>
      </c>
      <c r="C12" s="10">
        <v>0</v>
      </c>
      <c r="D12" s="10">
        <v>193813.2</v>
      </c>
      <c r="E12" s="10">
        <v>496637.52</v>
      </c>
      <c r="F12" s="10">
        <v>833004.43</v>
      </c>
      <c r="G12" s="10">
        <v>21999.97</v>
      </c>
      <c r="H12" s="10">
        <v>170039.99</v>
      </c>
      <c r="I12" s="10">
        <v>127305.92</v>
      </c>
      <c r="J12" s="10">
        <v>48431.04</v>
      </c>
      <c r="K12" s="10">
        <v>0</v>
      </c>
      <c r="L12" s="10">
        <v>337554.3</v>
      </c>
      <c r="M12" s="10">
        <v>71794.73</v>
      </c>
      <c r="N12" s="10">
        <v>67474.44</v>
      </c>
      <c r="O12" s="10">
        <v>32.05</v>
      </c>
      <c r="P12" s="10">
        <f>SUM(B12:O12)</f>
        <v>5515022.590000001</v>
      </c>
      <c r="Q12" s="7"/>
      <c r="R12" s="7"/>
      <c r="S12" s="7"/>
    </row>
    <row r="13" spans="1:19" ht="13.5" thickBot="1">
      <c r="A13" s="5" t="s">
        <v>10</v>
      </c>
      <c r="B13" s="11">
        <f aca="true" t="shared" si="1" ref="B13:M13">SUM(B10:B12)</f>
        <v>9440905</v>
      </c>
      <c r="C13" s="11">
        <f t="shared" si="1"/>
        <v>2091014.43</v>
      </c>
      <c r="D13" s="11">
        <f t="shared" si="1"/>
        <v>608100.3899999999</v>
      </c>
      <c r="E13" s="11">
        <f t="shared" si="1"/>
        <v>1515688.12</v>
      </c>
      <c r="F13" s="11">
        <f t="shared" si="1"/>
        <v>2376780.3200000003</v>
      </c>
      <c r="G13" s="11">
        <f t="shared" si="1"/>
        <v>65889.91</v>
      </c>
      <c r="H13" s="11">
        <f t="shared" si="1"/>
        <v>494019.99</v>
      </c>
      <c r="I13" s="11">
        <f t="shared" si="1"/>
        <v>381078.51</v>
      </c>
      <c r="J13" s="11">
        <f t="shared" si="1"/>
        <v>146310.78</v>
      </c>
      <c r="K13" s="11">
        <f t="shared" si="1"/>
        <v>0</v>
      </c>
      <c r="L13" s="11">
        <f t="shared" si="1"/>
        <v>1010897.1000000001</v>
      </c>
      <c r="M13" s="11">
        <f t="shared" si="1"/>
        <v>169714.3</v>
      </c>
      <c r="N13" s="11">
        <f>SUM(N10:N12)</f>
        <v>202431.1</v>
      </c>
      <c r="O13" s="11">
        <f>SUM(O10:O12)</f>
        <v>256.40000000000003</v>
      </c>
      <c r="P13" s="11">
        <f>SUM(P10:P12)</f>
        <v>18503086.35</v>
      </c>
      <c r="Q13" s="7"/>
      <c r="R13" s="7"/>
      <c r="S13" s="7"/>
    </row>
    <row r="14" spans="1:19" ht="13.5" thickBot="1">
      <c r="A14" s="5" t="s">
        <v>9</v>
      </c>
      <c r="B14" s="11">
        <f aca="true" t="shared" si="2" ref="B14:P14">B9+B13</f>
        <v>18882062.5</v>
      </c>
      <c r="C14" s="11">
        <f t="shared" si="2"/>
        <v>11147603.84</v>
      </c>
      <c r="D14" s="11">
        <f t="shared" si="2"/>
        <v>1279279.6</v>
      </c>
      <c r="E14" s="11">
        <f t="shared" si="2"/>
        <v>3004193.96</v>
      </c>
      <c r="F14" s="11">
        <f t="shared" si="2"/>
        <v>4562717.0600000005</v>
      </c>
      <c r="G14" s="11">
        <f t="shared" si="2"/>
        <v>133209.82</v>
      </c>
      <c r="H14" s="11">
        <f t="shared" si="2"/>
        <v>976749.99</v>
      </c>
      <c r="I14" s="11">
        <f t="shared" si="2"/>
        <v>763672.7</v>
      </c>
      <c r="J14" s="11">
        <f t="shared" si="2"/>
        <v>316440.66000000003</v>
      </c>
      <c r="K14" s="11">
        <f t="shared" si="2"/>
        <v>0</v>
      </c>
      <c r="L14" s="11">
        <f t="shared" si="2"/>
        <v>2025202.8000000003</v>
      </c>
      <c r="M14" s="11">
        <f t="shared" si="2"/>
        <v>312046.49</v>
      </c>
      <c r="N14" s="11">
        <f>N9+N13</f>
        <v>410179.61</v>
      </c>
      <c r="O14" s="11">
        <f>O9+O13</f>
        <v>384.6</v>
      </c>
      <c r="P14" s="11">
        <f t="shared" si="2"/>
        <v>43813743.63</v>
      </c>
      <c r="Q14" s="7"/>
      <c r="R14" s="7"/>
      <c r="S14" s="7"/>
    </row>
    <row r="15" spans="1:19" ht="12.75">
      <c r="A15" s="3" t="s">
        <v>11</v>
      </c>
      <c r="B15" s="9">
        <v>3146935</v>
      </c>
      <c r="C15" s="9">
        <v>0</v>
      </c>
      <c r="D15" s="9">
        <f>206464.62+6878.75</f>
        <v>213343.37</v>
      </c>
      <c r="E15" s="9">
        <v>502297.31</v>
      </c>
      <c r="F15" s="9">
        <f>1059996.83+57728.7</f>
        <v>1117725.53</v>
      </c>
      <c r="G15" s="9">
        <v>21779.97</v>
      </c>
      <c r="H15" s="9">
        <f>106479.95+63560.04</f>
        <v>170039.99</v>
      </c>
      <c r="I15" s="9">
        <v>137346.71</v>
      </c>
      <c r="J15" s="9">
        <v>48431.04</v>
      </c>
      <c r="K15" s="9">
        <v>0</v>
      </c>
      <c r="L15" s="9">
        <v>336796.2</v>
      </c>
      <c r="M15" s="9">
        <v>41473.94</v>
      </c>
      <c r="N15" s="9">
        <v>70090</v>
      </c>
      <c r="O15" s="9">
        <v>53.44</v>
      </c>
      <c r="P15" s="9">
        <f>SUM(B15:O15)</f>
        <v>5806312.500000001</v>
      </c>
      <c r="Q15" s="7"/>
      <c r="R15" s="7"/>
      <c r="S15" s="7"/>
    </row>
    <row r="16" spans="1:19" ht="12.75">
      <c r="A16" s="3" t="s">
        <v>12</v>
      </c>
      <c r="B16" s="9">
        <v>3359103</v>
      </c>
      <c r="C16" s="9">
        <v>0</v>
      </c>
      <c r="D16" s="9">
        <f>228416.03+7432.49</f>
        <v>235848.52</v>
      </c>
      <c r="E16" s="9">
        <v>578529.03</v>
      </c>
      <c r="F16" s="9">
        <f>985460.92+58962.66</f>
        <v>1044423.5800000001</v>
      </c>
      <c r="G16" s="9">
        <v>25079.97</v>
      </c>
      <c r="H16" s="9">
        <f>116874.95+84815.03</f>
        <v>201689.97999999998</v>
      </c>
      <c r="I16" s="9">
        <v>154682.54</v>
      </c>
      <c r="J16" s="9">
        <v>51010.61</v>
      </c>
      <c r="K16" s="9">
        <v>0</v>
      </c>
      <c r="L16" s="9">
        <v>337457.3</v>
      </c>
      <c r="M16" s="9">
        <v>68666.34</v>
      </c>
      <c r="N16" s="9">
        <v>75229.81</v>
      </c>
      <c r="O16" s="9">
        <v>20.04</v>
      </c>
      <c r="P16" s="9">
        <f>SUM(B16:O16)</f>
        <v>6131740.72</v>
      </c>
      <c r="Q16" s="7"/>
      <c r="R16" s="7"/>
      <c r="S16" s="7"/>
    </row>
    <row r="17" spans="1:19" ht="13.5" thickBot="1">
      <c r="A17" s="4" t="s">
        <v>13</v>
      </c>
      <c r="B17" s="10">
        <v>3357607</v>
      </c>
      <c r="C17" s="10">
        <v>0</v>
      </c>
      <c r="D17" s="10">
        <f>219257.44+7431.45</f>
        <v>226688.89</v>
      </c>
      <c r="E17" s="10">
        <f>604389.39+57583.62</f>
        <v>661973.01</v>
      </c>
      <c r="F17" s="10">
        <v>1183867.35</v>
      </c>
      <c r="G17" s="10">
        <v>24804.97</v>
      </c>
      <c r="H17" s="10">
        <f>116682.45+44765.03</f>
        <v>161447.47999999998</v>
      </c>
      <c r="I17" s="10">
        <v>154567.16</v>
      </c>
      <c r="J17" s="10">
        <v>51010.61</v>
      </c>
      <c r="K17" s="10"/>
      <c r="L17" s="10">
        <v>338793.2</v>
      </c>
      <c r="M17" s="10">
        <v>41895.84</v>
      </c>
      <c r="N17" s="10">
        <v>74488.3</v>
      </c>
      <c r="O17" s="10">
        <v>20.04</v>
      </c>
      <c r="P17" s="9">
        <f>SUM(B17:O17)</f>
        <v>6277163.85</v>
      </c>
      <c r="Q17" s="7"/>
      <c r="R17" s="7"/>
      <c r="S17" s="7"/>
    </row>
    <row r="18" spans="1:19" ht="13.5" thickBot="1">
      <c r="A18" s="5" t="s">
        <v>14</v>
      </c>
      <c r="B18" s="11">
        <f>SUM(B15:B17)</f>
        <v>9863645</v>
      </c>
      <c r="C18" s="11">
        <f aca="true" t="shared" si="3" ref="C18:O18">SUM(C15:C17)</f>
        <v>0</v>
      </c>
      <c r="D18" s="11">
        <f t="shared" si="3"/>
        <v>675880.78</v>
      </c>
      <c r="E18" s="11">
        <f t="shared" si="3"/>
        <v>1742799.35</v>
      </c>
      <c r="F18" s="11">
        <f t="shared" si="3"/>
        <v>3346016.4600000004</v>
      </c>
      <c r="G18" s="11">
        <f t="shared" si="3"/>
        <v>71664.91</v>
      </c>
      <c r="H18" s="11">
        <f t="shared" si="3"/>
        <v>533177.45</v>
      </c>
      <c r="I18" s="11">
        <f t="shared" si="3"/>
        <v>446596.41000000003</v>
      </c>
      <c r="J18" s="11">
        <f t="shared" si="3"/>
        <v>150452.26</v>
      </c>
      <c r="K18" s="11">
        <f t="shared" si="3"/>
        <v>0</v>
      </c>
      <c r="L18" s="11">
        <f t="shared" si="3"/>
        <v>1013046.7</v>
      </c>
      <c r="M18" s="11">
        <f t="shared" si="3"/>
        <v>152036.12</v>
      </c>
      <c r="N18" s="11">
        <f t="shared" si="3"/>
        <v>219808.11</v>
      </c>
      <c r="O18" s="11">
        <f t="shared" si="3"/>
        <v>93.51999999999998</v>
      </c>
      <c r="P18" s="11">
        <f>SUM(P15:P17)</f>
        <v>18215217.07</v>
      </c>
      <c r="Q18" s="7"/>
      <c r="R18" s="7"/>
      <c r="S18" s="7"/>
    </row>
    <row r="19" spans="1:19" ht="13.5" thickBot="1">
      <c r="A19" s="5" t="s">
        <v>15</v>
      </c>
      <c r="B19" s="11">
        <f aca="true" t="shared" si="4" ref="B19:P19">B9+B13+B18</f>
        <v>28745707.5</v>
      </c>
      <c r="C19" s="11">
        <f t="shared" si="4"/>
        <v>11147603.84</v>
      </c>
      <c r="D19" s="11">
        <f t="shared" si="4"/>
        <v>1955160.3800000001</v>
      </c>
      <c r="E19" s="11">
        <f t="shared" si="4"/>
        <v>4746993.3100000005</v>
      </c>
      <c r="F19" s="11">
        <f t="shared" si="4"/>
        <v>7908733.520000001</v>
      </c>
      <c r="G19" s="11">
        <f t="shared" si="4"/>
        <v>204874.73</v>
      </c>
      <c r="H19" s="11">
        <f t="shared" si="4"/>
        <v>1509927.44</v>
      </c>
      <c r="I19" s="11">
        <f t="shared" si="4"/>
        <v>1210269.1099999999</v>
      </c>
      <c r="J19" s="11">
        <f t="shared" si="4"/>
        <v>466892.92000000004</v>
      </c>
      <c r="K19" s="11">
        <f t="shared" si="4"/>
        <v>0</v>
      </c>
      <c r="L19" s="11">
        <f t="shared" si="4"/>
        <v>3038249.5</v>
      </c>
      <c r="M19" s="11">
        <f t="shared" si="4"/>
        <v>464082.61</v>
      </c>
      <c r="N19" s="11">
        <f>N14+N18</f>
        <v>629987.72</v>
      </c>
      <c r="O19" s="11">
        <f>O14+O18</f>
        <v>478.12</v>
      </c>
      <c r="P19" s="11">
        <f t="shared" si="4"/>
        <v>62028960.7</v>
      </c>
      <c r="Q19" s="7"/>
      <c r="R19" s="7"/>
      <c r="S19" s="7"/>
    </row>
    <row r="20" spans="1:19" ht="12.75">
      <c r="A20" s="2" t="s">
        <v>16</v>
      </c>
      <c r="B20" s="8">
        <v>3356539.8</v>
      </c>
      <c r="C20" s="8">
        <v>2334464.56</v>
      </c>
      <c r="D20" s="8">
        <f>260859.25+7432.16</f>
        <v>268291.41</v>
      </c>
      <c r="E20" s="8">
        <v>633694.07</v>
      </c>
      <c r="F20" s="8">
        <f>885825.43+40990.75</f>
        <v>926816.18</v>
      </c>
      <c r="G20" s="8">
        <v>24584.97</v>
      </c>
      <c r="H20" s="8">
        <f>116654.95+126800.02</f>
        <v>243454.97</v>
      </c>
      <c r="I20" s="8">
        <v>154484.9</v>
      </c>
      <c r="J20" s="8">
        <v>50722.63</v>
      </c>
      <c r="K20" s="8"/>
      <c r="L20" s="8">
        <v>336254.7</v>
      </c>
      <c r="M20" s="8">
        <v>80525.86</v>
      </c>
      <c r="N20" s="8">
        <v>74469.27</v>
      </c>
      <c r="O20" s="8">
        <v>26.72</v>
      </c>
      <c r="P20" s="8">
        <f>SUM(B20:O20)</f>
        <v>8484330.04</v>
      </c>
      <c r="Q20" s="7"/>
      <c r="R20" s="7"/>
      <c r="S20" s="7"/>
    </row>
    <row r="21" spans="1:19" ht="12.75">
      <c r="A21" s="3" t="s">
        <v>17</v>
      </c>
      <c r="B21" s="9">
        <v>3356869.8</v>
      </c>
      <c r="C21" s="9">
        <v>2846956.45</v>
      </c>
      <c r="D21" s="9">
        <f>238426.27+7436.48</f>
        <v>245862.75</v>
      </c>
      <c r="E21" s="9">
        <v>576405.66</v>
      </c>
      <c r="F21" s="9">
        <f>796282.77+41910.62</f>
        <v>838193.39</v>
      </c>
      <c r="G21" s="9">
        <v>24364.97</v>
      </c>
      <c r="H21" s="9">
        <f>116627.45+109837.52</f>
        <v>226464.97</v>
      </c>
      <c r="I21" s="9">
        <v>157411.05</v>
      </c>
      <c r="J21" s="9">
        <v>50809.99</v>
      </c>
      <c r="K21" s="9"/>
      <c r="L21" s="9">
        <v>354972.5</v>
      </c>
      <c r="M21" s="9">
        <v>97879.71</v>
      </c>
      <c r="N21" s="9">
        <v>74468.08</v>
      </c>
      <c r="O21" s="9">
        <v>26.72</v>
      </c>
      <c r="P21" s="9">
        <f>SUM(B21:O21)</f>
        <v>8850686.040000001</v>
      </c>
      <c r="Q21" s="7"/>
      <c r="R21" s="7"/>
      <c r="S21" s="7"/>
    </row>
    <row r="22" spans="1:19" ht="13.5" thickBot="1">
      <c r="A22" s="4" t="s">
        <v>18</v>
      </c>
      <c r="B22" s="10">
        <v>3659081.3</v>
      </c>
      <c r="C22" s="10">
        <v>3498348.82</v>
      </c>
      <c r="D22" s="10">
        <f>217896.99+8029.73</f>
        <v>225926.72</v>
      </c>
      <c r="E22" s="10">
        <f>537615.51</f>
        <v>537615.51</v>
      </c>
      <c r="F22" s="10">
        <f>769194.71+46680.38</f>
        <v>815875.09</v>
      </c>
      <c r="G22" s="10">
        <f>24089.97</f>
        <v>24089.97</v>
      </c>
      <c r="H22" s="10">
        <f>117177.45+96976.27</f>
        <v>214153.72</v>
      </c>
      <c r="I22" s="10">
        <v>158047.55</v>
      </c>
      <c r="J22" s="10">
        <v>47168.38</v>
      </c>
      <c r="K22" s="10"/>
      <c r="L22" s="10">
        <v>341368.7</v>
      </c>
      <c r="M22" s="10">
        <v>83232.74</v>
      </c>
      <c r="N22" s="10">
        <v>79751.82</v>
      </c>
      <c r="O22" s="10">
        <v>167</v>
      </c>
      <c r="P22" s="10">
        <f>SUM(B22:O22)</f>
        <v>9684827.320000002</v>
      </c>
      <c r="Q22" s="7"/>
      <c r="R22" s="7"/>
      <c r="S22" s="7"/>
    </row>
    <row r="23" spans="1:19" ht="13.5" thickBot="1">
      <c r="A23" s="5" t="s">
        <v>19</v>
      </c>
      <c r="B23" s="11">
        <f>SUM(B20:B22)</f>
        <v>10372490.899999999</v>
      </c>
      <c r="C23" s="11">
        <f aca="true" t="shared" si="5" ref="C23:O23">SUM(C20:C22)</f>
        <v>8679769.83</v>
      </c>
      <c r="D23" s="11">
        <f t="shared" si="5"/>
        <v>740080.88</v>
      </c>
      <c r="E23" s="11">
        <f t="shared" si="5"/>
        <v>1747715.24</v>
      </c>
      <c r="F23" s="11">
        <f t="shared" si="5"/>
        <v>2580884.66</v>
      </c>
      <c r="G23" s="11">
        <f t="shared" si="5"/>
        <v>73039.91</v>
      </c>
      <c r="H23" s="11">
        <f t="shared" si="5"/>
        <v>684073.66</v>
      </c>
      <c r="I23" s="11">
        <f t="shared" si="5"/>
        <v>469943.49999999994</v>
      </c>
      <c r="J23" s="11">
        <f t="shared" si="5"/>
        <v>148701</v>
      </c>
      <c r="K23" s="11">
        <f t="shared" si="5"/>
        <v>0</v>
      </c>
      <c r="L23" s="11">
        <f t="shared" si="5"/>
        <v>1032595.8999999999</v>
      </c>
      <c r="M23" s="11">
        <f t="shared" si="5"/>
        <v>261638.31</v>
      </c>
      <c r="N23" s="11">
        <f t="shared" si="5"/>
        <v>228689.17</v>
      </c>
      <c r="O23" s="11">
        <f t="shared" si="5"/>
        <v>220.44</v>
      </c>
      <c r="P23" s="11">
        <f>SUM(P20:P22)</f>
        <v>27019843.4</v>
      </c>
      <c r="Q23" s="7"/>
      <c r="R23" s="7"/>
      <c r="S23" s="7"/>
    </row>
    <row r="24" spans="1:19" ht="13.5" thickBot="1">
      <c r="A24" s="6" t="s">
        <v>20</v>
      </c>
      <c r="B24" s="12">
        <f>B19+B23</f>
        <v>39118198.4</v>
      </c>
      <c r="C24" s="12">
        <f aca="true" t="shared" si="6" ref="C24:P24">C19+C23</f>
        <v>19827373.67</v>
      </c>
      <c r="D24" s="12">
        <f t="shared" si="6"/>
        <v>2695241.2600000002</v>
      </c>
      <c r="E24" s="12">
        <f t="shared" si="6"/>
        <v>6494708.550000001</v>
      </c>
      <c r="F24" s="12">
        <f t="shared" si="6"/>
        <v>10489618.180000002</v>
      </c>
      <c r="G24" s="12">
        <f t="shared" si="6"/>
        <v>277914.64</v>
      </c>
      <c r="H24" s="12">
        <f t="shared" si="6"/>
        <v>2194001.1</v>
      </c>
      <c r="I24" s="12">
        <f t="shared" si="6"/>
        <v>1680212.6099999999</v>
      </c>
      <c r="J24" s="12">
        <f t="shared" si="6"/>
        <v>615593.92</v>
      </c>
      <c r="K24" s="12">
        <f t="shared" si="6"/>
        <v>0</v>
      </c>
      <c r="L24" s="12">
        <f t="shared" si="6"/>
        <v>4070845.4</v>
      </c>
      <c r="M24" s="12">
        <f t="shared" si="6"/>
        <v>725720.9199999999</v>
      </c>
      <c r="N24" s="12">
        <f>N19+N23</f>
        <v>858676.89</v>
      </c>
      <c r="O24" s="12">
        <f t="shared" si="6"/>
        <v>698.56</v>
      </c>
      <c r="P24" s="12">
        <f t="shared" si="6"/>
        <v>89048804.1</v>
      </c>
      <c r="Q24" s="7"/>
      <c r="R24" s="7"/>
      <c r="S24" s="7"/>
    </row>
    <row r="25" spans="2:19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7"/>
      <c r="R25" s="7"/>
      <c r="S25" s="7"/>
    </row>
    <row r="26" spans="2:19" ht="12.7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7"/>
      <c r="R26" s="7"/>
      <c r="S26" s="7"/>
    </row>
    <row r="27" spans="2:19" ht="12.7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7"/>
      <c r="R27" s="7"/>
      <c r="S27" s="7"/>
    </row>
    <row r="28" spans="2:16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0" ht="12.75">
      <c r="B29" s="1"/>
      <c r="E29" s="1"/>
      <c r="J29" s="1"/>
    </row>
    <row r="30" spans="4:14" ht="12.75">
      <c r="D30" s="1"/>
      <c r="H30" s="1"/>
      <c r="N30" s="1"/>
    </row>
    <row r="31" ht="12.75">
      <c r="L31" s="1"/>
    </row>
    <row r="32" spans="5:9" ht="12.75">
      <c r="E32" s="1"/>
      <c r="I32" s="1"/>
    </row>
  </sheetData>
  <mergeCells count="16">
    <mergeCell ref="I4:I5"/>
    <mergeCell ref="P4:P5"/>
    <mergeCell ref="L4:L5"/>
    <mergeCell ref="M4:M5"/>
    <mergeCell ref="N4:N5"/>
    <mergeCell ref="O4:O5"/>
    <mergeCell ref="A2:P2"/>
    <mergeCell ref="J4:J5"/>
    <mergeCell ref="A4:A5"/>
    <mergeCell ref="B4:B5"/>
    <mergeCell ref="C4:C5"/>
    <mergeCell ref="D4:D5"/>
    <mergeCell ref="E4:E5"/>
    <mergeCell ref="F4:F5"/>
    <mergeCell ref="G4:G5"/>
    <mergeCell ref="H4:H5"/>
  </mergeCells>
  <printOptions verticalCentered="1"/>
  <pageMargins left="0" right="0" top="0.3937007874015748" bottom="0.3937007874015748" header="0.5905511811023623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Гл.бухгалтер</dc:creator>
  <cp:keywords/>
  <dc:description/>
  <cp:lastModifiedBy>Бухгалтер1</cp:lastModifiedBy>
  <cp:lastPrinted>2015-01-19T05:18:24Z</cp:lastPrinted>
  <dcterms:created xsi:type="dcterms:W3CDTF">2010-04-06T05:27:57Z</dcterms:created>
  <dcterms:modified xsi:type="dcterms:W3CDTF">2015-01-28T05:54:50Z</dcterms:modified>
  <cp:category/>
  <cp:version/>
  <cp:contentType/>
  <cp:contentStatus/>
</cp:coreProperties>
</file>